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55" windowWidth="20520" windowHeight="7545" tabRatio="900" firstSheet="2" activeTab="2"/>
  </bookViews>
  <sheets>
    <sheet name="Spis działów przedmiaru2" sheetId="8" state="hidden" r:id="rId1"/>
    <sheet name="spis działow przedmiaru" sheetId="13" r:id="rId2"/>
    <sheet name="przedmiar robót branża drogowa " sheetId="9" r:id="rId3"/>
  </sheets>
  <definedNames>
    <definedName name="l" localSheetId="2">'przedmiar robót branża drogowa '!#REF!</definedName>
    <definedName name="l" localSheetId="1">'spis działow przedmiaru'!#REF!</definedName>
    <definedName name="l">#REF!</definedName>
    <definedName name="_xlnm.Print_Area" localSheetId="2">'przedmiar robót branża drogowa '!$A$1:$E$110</definedName>
    <definedName name="_xlnm.Print_Area" localSheetId="1">'spis działow przedmiaru'!$A$1:$F$12</definedName>
    <definedName name="_xlnm.Print_Area" localSheetId="0">'Spis działów przedmiaru2'!$A$1:$E$27</definedName>
  </definedNames>
  <calcPr calcId="145621"/>
</workbook>
</file>

<file path=xl/calcChain.xml><?xml version="1.0" encoding="utf-8"?>
<calcChain xmlns="http://schemas.openxmlformats.org/spreadsheetml/2006/main">
  <c r="E85" i="9" l="1"/>
  <c r="E51" i="9" l="1"/>
  <c r="E50" i="9"/>
  <c r="E49" i="9"/>
  <c r="E47" i="9"/>
  <c r="E43" i="9"/>
  <c r="E42" i="9"/>
  <c r="E39" i="9"/>
  <c r="E40" i="9"/>
  <c r="E80" i="9"/>
  <c r="E38" i="9"/>
  <c r="E54" i="9"/>
  <c r="E34" i="9"/>
  <c r="E110" i="9" l="1"/>
  <c r="E105" i="9"/>
  <c r="E106" i="9"/>
  <c r="E108" i="9"/>
  <c r="E107" i="9"/>
  <c r="E103" i="9"/>
  <c r="E102" i="9"/>
  <c r="E101" i="9"/>
  <c r="E100" i="9"/>
  <c r="E77" i="9"/>
  <c r="E76" i="9"/>
  <c r="E61" i="9"/>
  <c r="E60" i="9"/>
  <c r="E59" i="9"/>
  <c r="E57" i="9"/>
  <c r="E58" i="9"/>
  <c r="E56" i="9"/>
  <c r="E55" i="9"/>
  <c r="E68" i="9"/>
  <c r="E73" i="9"/>
  <c r="E70" i="9"/>
  <c r="E69" i="9"/>
  <c r="E74" i="9"/>
  <c r="E72" i="9" l="1"/>
  <c r="E67" i="9"/>
  <c r="E25" i="9"/>
  <c r="E32" i="9"/>
  <c r="E64" i="9"/>
  <c r="E65" i="9"/>
  <c r="E31" i="9"/>
  <c r="E24" i="9" l="1"/>
  <c r="E22" i="9"/>
  <c r="E23" i="9"/>
  <c r="E97" i="9" l="1"/>
  <c r="E30" i="9" l="1"/>
  <c r="E26" i="9"/>
  <c r="E19" i="9"/>
  <c r="E18" i="9"/>
  <c r="E16" i="9"/>
  <c r="E8" i="9" l="1"/>
  <c r="E37" i="9" l="1"/>
  <c r="I16" i="9" l="1"/>
</calcChain>
</file>

<file path=xl/sharedStrings.xml><?xml version="1.0" encoding="utf-8"?>
<sst xmlns="http://schemas.openxmlformats.org/spreadsheetml/2006/main" count="442" uniqueCount="259">
  <si>
    <t>szt.</t>
  </si>
  <si>
    <t>m</t>
  </si>
  <si>
    <t>NAWIERZCHNIE</t>
  </si>
  <si>
    <t>km</t>
  </si>
  <si>
    <t>ROBOTY PRZYGOTOWAWCZE</t>
  </si>
  <si>
    <t>Ilość</t>
  </si>
  <si>
    <t>Jednostka</t>
  </si>
  <si>
    <t>L.p.</t>
  </si>
  <si>
    <t xml:space="preserve">JEDNOSTKA PROJEKTUJĄCA:
MANEVO Marek Łukowski
21-077 Spiczyn,  Ziółków 88
BIURO: ul. Racławicka 38-44 lokal 103,
21-040 Świdnik
</t>
  </si>
  <si>
    <t>ROBOTY WYKOŃCZENIOWE</t>
  </si>
  <si>
    <t>D01.00.00
 CPV 45111300-1</t>
  </si>
  <si>
    <t>D01.01.01 
CPV 45100000-8</t>
  </si>
  <si>
    <t>Odtworzenie       trasy       i       punktów wysokościowych w terenie równinnym
CPV: Przygotowanie terenu pod budowe</t>
  </si>
  <si>
    <t>Rozbiórka elementów dróg, ogrodzeń i przepustów
CPV: Roboty w zakresie burzenia, roboty ziemne.</t>
  </si>
  <si>
    <t>D 01.02.04
CPV:45111000-8</t>
  </si>
  <si>
    <t>D 01.02.02
CPV 45100000-8</t>
  </si>
  <si>
    <t>Zdjęcie warstwy humusu
CPV: Przygotowanie terenu pod budowe</t>
  </si>
  <si>
    <t>ROBOTY ZIEMNE</t>
  </si>
  <si>
    <t>D 02.01.01
CPV:45112000-5</t>
  </si>
  <si>
    <t>Wykonanie wykopów
CPV: Roboty w zakresie usuwania gleby.</t>
  </si>
  <si>
    <t>D 02.03.01
CPV:45233000-9</t>
  </si>
  <si>
    <t>D03.00.00
CPV:45233000-9</t>
  </si>
  <si>
    <t>D 03.01.01</t>
  </si>
  <si>
    <t>PODBUDOWY
CPV: Roboty w zakresie konstruowania, fundamentowania oraz wykonania nawierzchni autostrad, dróg.</t>
  </si>
  <si>
    <t>D04.00.00
CPV:45233000-9</t>
  </si>
  <si>
    <t>Mieszanki związane cementem
CPV: Roboty w zakresie konstruowania, fundamentowania oraz wykonania nawierzchni autostrad, dróg.</t>
  </si>
  <si>
    <t>D 04.04.02
CPV:45233000-9</t>
  </si>
  <si>
    <t>Mieszanki niezwiązane
CPV: Roboty w zakresie konstruowania, fundamentowania oraz wykonania nawierzchni autostrad, dróg.</t>
  </si>
  <si>
    <t>D 04.07.01
CPV:45233000-9</t>
  </si>
  <si>
    <t>Podbudowy asfaltowe dla ruchu KR3-KR6
CPV: Roboty w zakresie konstruowania, fundamentowania oraz wykonania nawierzchni autostrad, dróg.</t>
  </si>
  <si>
    <t>D 05.00.00</t>
  </si>
  <si>
    <t>D 05.03.05
CPV:45233000-9</t>
  </si>
  <si>
    <t>Warstwy wiążąca z betonu asfaltowego 
CPV: Roboty w zakresie konstruowania, fundamentowania oraz wykonania nawierzchni autostrad, dróg.</t>
  </si>
  <si>
    <t>D 05.03.13
CPV:45233000-9</t>
  </si>
  <si>
    <t>Nawierzchnia z  mieszanki mastyksowo-grysowej 
CPV: Roboty w zakresie konstruowania, fundamentowania oraz wykonania nawierzchni autostrad, dróg.</t>
  </si>
  <si>
    <t>D 05.03.11
CPV:45233000-9</t>
  </si>
  <si>
    <t>Frezowanie nawierzchni asfaltowych na zimno
CPV: Roboty w zakresie konstruowania, fundamentowania oraz wykonania nawierzchni autostrad, dróg.</t>
  </si>
  <si>
    <t>Wzmocnienie połączenia nawierzchni bitumicznej  pomiędzy istniejącą  jezdnią   a jej  poszerzeniem
CPV: Roboty w zakresie konstruowania, fundamentowania oraz wykonania nawierzchni autostrad, dróg.</t>
  </si>
  <si>
    <t>D 05.03.26
CPV:45233000-9</t>
  </si>
  <si>
    <t>D 06.00.00</t>
  </si>
  <si>
    <t>D 06.01.01
CPV:45233000-9</t>
  </si>
  <si>
    <t>Umocnienie skarp, rowów i ścieków. 
CPV: Roboty w zakresie konstruowania, fundamentowania oraz wykonania nawierzchni autostrad, dróg.</t>
  </si>
  <si>
    <t>D 07.00.00</t>
  </si>
  <si>
    <t>D 07.01.01
CPV:45233000-9</t>
  </si>
  <si>
    <t>Oznakowanie poziome
CPV: Roboty w zakresie konstruowania, fundamentowania oraz wykonania nawierzchni autostrad, dróg.</t>
  </si>
  <si>
    <t>Oznakowanie pionowe
CPV: Roboty w zakresie konstruowania, fundamentowania oraz wykonania nawierzchni autostrad, dróg.</t>
  </si>
  <si>
    <t>D 07.02.01
CPV:45233000-9</t>
  </si>
  <si>
    <t>D 08.00.00</t>
  </si>
  <si>
    <t>ELEMENTY ULIC</t>
  </si>
  <si>
    <t>ORGANIZACJA RUCHU i urządzenia BRD</t>
  </si>
  <si>
    <t>D 08.01.01
CPV:45233000-9</t>
  </si>
  <si>
    <t>Krawężniki betonowe
CPV: Roboty w zakresie konstruowania, fundamentowania oraz wykonania nawierzchni autostrad, dróg.</t>
  </si>
  <si>
    <t>D 08.02.01
CPV:45233000-9</t>
  </si>
  <si>
    <t>Chodniki
CPV: Roboty w zakresie konstruowania, fundamentowania oraz wykonania nawierzchni autostrad, dróg.</t>
  </si>
  <si>
    <t>D 08.03.01
CPV:45233000-9</t>
  </si>
  <si>
    <t>Ustawienie obrzeży betonowych
CPV: Roboty w zakresie konstruowania, fundamentowania oraz wykonania nawierzchni autostrad, dróg.</t>
  </si>
  <si>
    <t>Bariery ochronne stalowe
CPV: Roboty w zakresie konstruowania, fundamentowania oraz wykonania nawierzchni autostrad, dróg.</t>
  </si>
  <si>
    <t>D 07.05.01
CPV:45233000-8</t>
  </si>
  <si>
    <t>D 07.06.02
CPV:45233000-8</t>
  </si>
  <si>
    <t>D 04.01.01
D 04.05.01
CPV:45233000-9</t>
  </si>
  <si>
    <t>ZAMAWIAJĄCY:
Generalna Dyrekcja Dróg Krajowych i Autostrad
Oddział w Lubartowie</t>
  </si>
  <si>
    <r>
      <rPr>
        <b/>
        <sz val="11"/>
        <color indexed="8"/>
        <rFont val="Arial"/>
        <family val="2"/>
        <charset val="238"/>
      </rPr>
      <t>Część 1a: "Dokumentacja techniczna na przebudowę skrzyżowania
 DK 19a z dw 815 w zakresie budowy pasa włączenia"</t>
    </r>
    <r>
      <rPr>
        <sz val="11"/>
        <color indexed="8"/>
        <rFont val="Arial"/>
        <family val="2"/>
        <charset val="238"/>
      </rPr>
      <t xml:space="preserve">
</t>
    </r>
  </si>
  <si>
    <t>D02.00.00</t>
  </si>
  <si>
    <t>D 04.05.01b</t>
  </si>
  <si>
    <t xml:space="preserve">Wydłużenie przepustu fi800, 2 elementy prefabrykowane o dl. 1,0m każdy + zakończenie skośne
rys. 2 , rys. 6.2 </t>
  </si>
  <si>
    <t>Ława z kruszywa stabilizowanego cementem o Rm=5MPa gr 40cm
rys. 6.2</t>
  </si>
  <si>
    <t>Czasowa organizacja ruchu wraz z utrzymaniem</t>
  </si>
  <si>
    <t>kpl</t>
  </si>
  <si>
    <t xml:space="preserve">JEDNOSTKA PROJEKTUJĄCA:
MANEVO Marek Łukowski
21-077 Spiczyn,  Ziółków 88
BIURO: ul. Racławicka 38-44 lokal 103,
21-040 Świdnik
</t>
  </si>
  <si>
    <t>PRZEDMIAR ROBÓT</t>
  </si>
  <si>
    <t>Wykonanie nasypów
CPV: Roboty w zakresie konstruowania, fundamentowania oraz wykonania nawierzchni autostrad, dróg.</t>
  </si>
  <si>
    <t>ODWODNIENIE KORPUSU DROGOWEGO
CPV: Roboty w zakresie konstruowania, fundamentowania oraz wykonania nawierzchni autostrad, dróg.</t>
  </si>
  <si>
    <t>Urządzenia zabezpieczające ruch pieszych
CPV: Roboty w zakresie konstruowania, fundamentowania oraz wykonania nawierzchni autostrad, dróg.</t>
  </si>
  <si>
    <t>SPIS DZIAŁÓW PRZEDMIARU ROBÓT</t>
  </si>
  <si>
    <t>1.1</t>
  </si>
  <si>
    <t>1.2</t>
  </si>
  <si>
    <t>1.3</t>
  </si>
  <si>
    <t>2.1</t>
  </si>
  <si>
    <t>2.2</t>
  </si>
  <si>
    <t>4.1</t>
  </si>
  <si>
    <t>4.2</t>
  </si>
  <si>
    <t>4.3</t>
  </si>
  <si>
    <t>5.1</t>
  </si>
  <si>
    <t>6.1</t>
  </si>
  <si>
    <t xml:space="preserve"> I. ROBOTY DROGOWE</t>
  </si>
  <si>
    <t>II. PRZEBUDOWA OŚWIETLENIA</t>
  </si>
  <si>
    <t>7.1</t>
  </si>
  <si>
    <t>7.2</t>
  </si>
  <si>
    <t>7.3</t>
  </si>
  <si>
    <t>1.</t>
  </si>
  <si>
    <t>Nr Specyfikacji Technicznej
CPV</t>
  </si>
  <si>
    <r>
      <t>m</t>
    </r>
    <r>
      <rPr>
        <vertAlign val="superscript"/>
        <sz val="9"/>
        <rFont val="Arial"/>
        <family val="2"/>
        <charset val="238"/>
      </rPr>
      <t>3</t>
    </r>
  </si>
  <si>
    <r>
      <t>m</t>
    </r>
    <r>
      <rPr>
        <vertAlign val="superscript"/>
        <sz val="9"/>
        <rFont val="Arial"/>
        <family val="2"/>
        <charset val="238"/>
      </rPr>
      <t>2</t>
    </r>
  </si>
  <si>
    <t>Wyszczególnienie elementów</t>
  </si>
  <si>
    <t>lp.</t>
  </si>
  <si>
    <t>I.</t>
  </si>
  <si>
    <t>2.</t>
  </si>
  <si>
    <t>3.</t>
  </si>
  <si>
    <t>4.</t>
  </si>
  <si>
    <t>5.</t>
  </si>
  <si>
    <t>6.</t>
  </si>
  <si>
    <t>7.</t>
  </si>
  <si>
    <t>5.2</t>
  </si>
  <si>
    <t>5.3</t>
  </si>
  <si>
    <t>5.4</t>
  </si>
  <si>
    <t>7.4</t>
  </si>
  <si>
    <t>PODBUDOWY</t>
  </si>
  <si>
    <t>BRANZA DROGOWA</t>
  </si>
  <si>
    <t>D 06.01.01.07</t>
  </si>
  <si>
    <t>Kategoria robót (kody CPV)</t>
  </si>
  <si>
    <t xml:space="preserve"> CPV 45111300-1</t>
  </si>
  <si>
    <t>CPV:45233000-9</t>
  </si>
  <si>
    <t>Rodzaj robót</t>
  </si>
  <si>
    <t>CPV:45112000-5</t>
  </si>
  <si>
    <t>D04.00.00
CPV:45233000-9</t>
  </si>
  <si>
    <t>NAWIERZCHNIE
CPV: Roboty w zakresie konstruowania, fundamentowania oraz wykonania nawierzchni autostrad, dróg.</t>
  </si>
  <si>
    <t>D 05.00.00
CPV:45233000-9</t>
  </si>
  <si>
    <t>D 06.00.00 
CPV:45233000-9</t>
  </si>
  <si>
    <t>D 06.01.01
CPV:45233000-9</t>
  </si>
  <si>
    <t>Umocnienie skarp, rowów i ścieków. 
CPV: Roboty w zakresie konstruowania, fundamentowania oraz wykonania nawierzchni autostrad, dróg.</t>
  </si>
  <si>
    <t>D 05.03.11
CPV:45233000-9</t>
  </si>
  <si>
    <t>D03.00.00
CPV:45233000-9</t>
  </si>
  <si>
    <t>D 01.02.04
CPV:45111000-8</t>
  </si>
  <si>
    <t>D 01.02.02
CPV 45100000-8</t>
  </si>
  <si>
    <t>Zdjęcie warstwy humusu
CPV: Przygotowanie terenu pod budowe</t>
  </si>
  <si>
    <t>D 01.02.01
CPV 45100000-8</t>
  </si>
  <si>
    <t>D01.01.01 
CPV 45100000-8</t>
  </si>
  <si>
    <r>
      <rPr>
        <sz val="10"/>
        <color indexed="8"/>
        <rFont val="Arial"/>
        <family val="2"/>
        <charset val="238"/>
      </rPr>
      <t xml:space="preserve">JEDNOSTKA PROJEKTUJĄCA:
</t>
    </r>
    <r>
      <rPr>
        <b/>
        <sz val="10"/>
        <color indexed="8"/>
        <rFont val="Arial"/>
        <family val="2"/>
        <charset val="238"/>
      </rPr>
      <t xml:space="preserve">
   MANEVO Marek Łukowski
  21-077 Spiczyn,  Ziółków 88
  BIURO: ul. Racławicka 38-44      
     lokal 220, 21-040 Świdnik
</t>
    </r>
  </si>
  <si>
    <t>D 05.03.23
CPV:45233000-9</t>
  </si>
  <si>
    <t>Nawierzchnia z betonowej kostki brukowej
CPV: Roboty w zakresie konstruowania, fundamentowania oraz wykonania nawierzchni autostrad, dróg.</t>
  </si>
  <si>
    <t>D  05.03.23.</t>
  </si>
  <si>
    <t>D  05.03.11.</t>
  </si>
  <si>
    <t>D 08.02.02.</t>
  </si>
  <si>
    <t>D 04.04.02.</t>
  </si>
  <si>
    <t>D 08.01.01.</t>
  </si>
  <si>
    <t>D 07.02.01.</t>
  </si>
  <si>
    <t>D 07.01.01.</t>
  </si>
  <si>
    <t>D 04.05.01.</t>
  </si>
  <si>
    <t>D 04.01.01.</t>
  </si>
  <si>
    <t>D 02.03.01.</t>
  </si>
  <si>
    <t>D 02.01.01.</t>
  </si>
  <si>
    <t>D 01.02.04.</t>
  </si>
  <si>
    <t>D01.02.02.</t>
  </si>
  <si>
    <t>D 01.02.01.</t>
  </si>
  <si>
    <t>D 01.00.00.</t>
  </si>
  <si>
    <t>D 01.01.01.</t>
  </si>
  <si>
    <t>D 08.03.01.</t>
  </si>
  <si>
    <t>D 03.02.01.</t>
  </si>
  <si>
    <t>D 03.02.01a.</t>
  </si>
  <si>
    <t>Regulacja istniejących zaworów wody, zasuw hydrantów</t>
  </si>
  <si>
    <t>1.4</t>
  </si>
  <si>
    <t>Regulacja istniejących pokryw studni telekomunikacyjnych</t>
  </si>
  <si>
    <t>Chodniki i opaska
CPV: Roboty w zakresie konstruowania, fundamentowania oraz wykonania nawierzchni autostrad, dróg.</t>
  </si>
  <si>
    <t>mb</t>
  </si>
  <si>
    <t>Ogrodzenia
CPV: Roboty w zakresie konstruowania, fundamentowania oraz wykonania nawierzchni autostrad, dróg.</t>
  </si>
  <si>
    <r>
      <t>m</t>
    </r>
    <r>
      <rPr>
        <sz val="12"/>
        <rFont val="Times New Roman"/>
        <family val="1"/>
        <charset val="238"/>
      </rPr>
      <t>³</t>
    </r>
  </si>
  <si>
    <t>D 07.06.01
CPV:45233000-9</t>
  </si>
  <si>
    <t>D 07.06.01.</t>
  </si>
  <si>
    <t>Usuniecie drzew o średnicy 16-25cm</t>
  </si>
  <si>
    <t xml:space="preserve">Regulacja istniejących włazów studni kanalizacji </t>
  </si>
  <si>
    <t>ZADANIE INWESTYCYJNE:
             Przebudowa ul. Hotelowej w Świdniku wraz z budową parkingu</t>
  </si>
  <si>
    <t>ZAMAWIAJĄCY:
   Gmina Miejska Świdnik
    ul. Kardynała Stefana   
        Wyszyńskiego 15
         21-047 Świdnik</t>
  </si>
  <si>
    <r>
      <t xml:space="preserve">Wywóz materiałów z rozbiórki na odległośc do 10km w miejsce wskazane przez Zamawiającego
wywóz destruktu asfaltowego z frezowania
</t>
    </r>
    <r>
      <rPr>
        <i/>
        <sz val="9"/>
        <rFont val="Arial"/>
        <family val="2"/>
        <charset val="238"/>
      </rPr>
      <t>1221,07*0,06</t>
    </r>
    <r>
      <rPr>
        <sz val="11"/>
        <color theme="1"/>
        <rFont val="Calibri"/>
        <family val="2"/>
        <charset val="238"/>
        <scheme val="minor"/>
      </rPr>
      <t/>
    </r>
  </si>
  <si>
    <t>D  04.03.01.</t>
  </si>
  <si>
    <t>D 05.03.05/B
CPV:45233000-9</t>
  </si>
  <si>
    <t>Nawierzchnia z betonu asfaltowego. Warstwa ścieralna dla ruchu KR1- KR2
CPV: Roboty w zakresie konstruowania, fundamentowania oraz wykonania nawierzchni autostrad, dróg.</t>
  </si>
  <si>
    <t>D  05.03.05/B</t>
  </si>
  <si>
    <t>8.</t>
  </si>
  <si>
    <t>Wykonanie ławy z betonu C8/10 grubości 15cm pod studniami sciekowymi (wpustami)
[(3,14*1,0^2/4)*8]*0,15</t>
  </si>
  <si>
    <r>
      <rPr>
        <sz val="10"/>
        <color indexed="8"/>
        <rFont val="Arial"/>
        <family val="2"/>
        <charset val="238"/>
      </rPr>
      <t>ZAMAWIAJĄCY:</t>
    </r>
    <r>
      <rPr>
        <b/>
        <sz val="10"/>
        <color indexed="8"/>
        <rFont val="Arial"/>
        <family val="2"/>
        <charset val="238"/>
      </rPr>
      <t xml:space="preserve">
  MIASTO STOŁECZNE WARSZAWA
DZIELNICA PRAGA-POŁUDNIE
ul. Grochowska 274,   
03-841 Warszawa
</t>
    </r>
  </si>
  <si>
    <t xml:space="preserve">Pomiary geodezyjne robót 
</t>
  </si>
  <si>
    <r>
      <t xml:space="preserve">Obcięcie piłą do betonu istniejącej nawierzchni na końcu odcinka 
</t>
    </r>
    <r>
      <rPr>
        <i/>
        <sz val="9"/>
        <rFont val="Arial"/>
        <family val="2"/>
        <charset val="238"/>
      </rPr>
      <t>=11,4+6,2+5,6+6,2+6,1+6+6,2+8,4+5,73</t>
    </r>
  </si>
  <si>
    <r>
      <t xml:space="preserve">Rozebranie istniejącego krawężnika betonowego
</t>
    </r>
    <r>
      <rPr>
        <i/>
        <sz val="9"/>
        <rFont val="Arial"/>
        <family val="2"/>
        <charset val="238"/>
      </rPr>
      <t>=18+30,4+118+25+39+737+63,9+111,1+57,3+38,9+147,7+9,5+29,8+88,4+23,8+128,8+27,6+20,9+16+14,5+15,6+24,9+8,8+67,4+87,5+38,6+34,1+19,8</t>
    </r>
  </si>
  <si>
    <t xml:space="preserve">Demontaż urządzeń bezpieczeństwa ruchu
- usunięcie 53 słupków blokujących (słupki do ponownego ustawienia)
</t>
  </si>
  <si>
    <t>Rozbiórka istniejących płotów (ponowne wykorzystanie)
=33,5+46,2+25,4</t>
  </si>
  <si>
    <t>Usunięcie drzew i krzewów</t>
  </si>
  <si>
    <t xml:space="preserve">Karczowanie pni </t>
  </si>
  <si>
    <t>Wywóz karpin i gałęzi</t>
  </si>
  <si>
    <r>
      <t>m</t>
    </r>
    <r>
      <rPr>
        <vertAlign val="superscript"/>
        <sz val="10"/>
        <rFont val="Arial"/>
        <family val="2"/>
        <charset val="238"/>
      </rPr>
      <t>3</t>
    </r>
  </si>
  <si>
    <t>Usuniecie drzew o średnicy 56-65cm</t>
  </si>
  <si>
    <t xml:space="preserve">Demontaż urządzeń bezpieczeństwa ruchu
- rozbiórka istniejących progów zwalniających
</t>
  </si>
  <si>
    <t>Przymocowanie tarcz znaków drogowych odblaskowych do słupków znaki drogowe małe, folia typu 1
- przymocowanie 8 nowych tablic</t>
  </si>
  <si>
    <t>Przymocowanie tarcz znaków drogowych odblaskowych do słupków znaki drogowe małe, folia typu 2
- przymocowanie 2 nowych tablic</t>
  </si>
  <si>
    <t>Przymocowanie tarcz znaków drogowych odblaskowych do słupków - znaki istniejące przestawiane
- przymocowanie 23</t>
  </si>
  <si>
    <t>Demontaż oznakowania pionowego- znak do przestawienia (tarcza ze słupkiem)
10</t>
  </si>
  <si>
    <r>
      <t xml:space="preserve">Oznakowanie poziome mat. cienkowarstwowymi-  
</t>
    </r>
    <r>
      <rPr>
        <i/>
        <sz val="9"/>
        <rFont val="Arial"/>
        <family val="2"/>
        <charset val="238"/>
      </rPr>
      <t xml:space="preserve">
256,08</t>
    </r>
  </si>
  <si>
    <t>Urządzenia bezpieczeństwa ruchu drogowego
CPV: Roboty w zakresie konstruowania, fundamentowania oraz wykonania nawierzchni autostrad, dróg.</t>
  </si>
  <si>
    <t>D 07.02.02
CPV:45233000-9</t>
  </si>
  <si>
    <t>D 07.02.02.</t>
  </si>
  <si>
    <t>Wykonanie progów zwalniających U-16c
2</t>
  </si>
  <si>
    <t>Przymonowanie punktowych elementów odblaskowych barwy białej przed progami zwalniającymi
3</t>
  </si>
  <si>
    <t>Ustawienie nowych słupków blokujących 
12</t>
  </si>
  <si>
    <t>Ustawienie  słupków blokujących pochodzących z demontażu 
53</t>
  </si>
  <si>
    <t>Wykonanie ogrodzeń pochodzących z demontażu wraz z fundamentami
22,8+40,6+32,8</t>
  </si>
  <si>
    <t>Rozbiórka istniejących chodników z kostki betonowej i płytek chodnikowych wraz z obrzeżami i podbudową (przesortowanie elementów, odwiezienie przydatnego materiału w miejsce wskazane przez Zamawiającego)
=61,1+10,7+51,0+41,2+19,0+114,5+145,5+65,7+104,9+30,5+298,2+156,2+110,9+44,4+112,1+18,5+11,4+15,0+13,4+27,9+2,3+116,3+22,9+90,8+66,9+93,6+36,4+16,8+184,3+24,6+31,1+44,1+43,0+74,0+67,9</t>
  </si>
  <si>
    <t>Wypełnienie istniejących przykanalików pianobetonem
3,7+4,8</t>
  </si>
  <si>
    <r>
      <t xml:space="preserve">Rozbiórka istniejących opasek krawężnika z płytek betonowych wraz z obrzeżami i podbudową
</t>
    </r>
    <r>
      <rPr>
        <i/>
        <sz val="9"/>
        <rFont val="Arial"/>
        <family val="2"/>
        <charset val="238"/>
      </rPr>
      <t>=(16,7+7+4,7+7,9+12,3+9,2+15,8+21,6+19,8+4+9+34+39+19,6+14,8)*0,4</t>
    </r>
  </si>
  <si>
    <t>Rozbiórka istniejącej nawierzchni pakringów z kostki betonowej
114,0+45,0</t>
  </si>
  <si>
    <t>Rozbiórka istniejącej konstrukcji jezdni ulicy Mlądzkiej, parkingów, części skrzyżowań; średnia grubość rozbieranej warstwy 25cm
1394,7+329,9+1136,8</t>
  </si>
  <si>
    <t xml:space="preserve">Wywóz materiałów pochodzących  z rozbiórki (krawężniki, obrzeża, płytki chodnikowe, kostka, studnie, itp..) na odległośc do 10km w miejsce wskazane przez Zamawiającego
</t>
  </si>
  <si>
    <r>
      <t xml:space="preserve">Frezowanie istniejącej nawierzchni na średnią grubość 2cm
- miejscowe frezowaniew celu wyprofilowania istniejącej nawierzchni 
</t>
    </r>
    <r>
      <rPr>
        <i/>
        <sz val="9"/>
        <rFont val="Arial"/>
        <family val="2"/>
        <charset val="238"/>
      </rPr>
      <t>11+151+80</t>
    </r>
  </si>
  <si>
    <t>D 05.03.05/A
CPV:45233000-9</t>
  </si>
  <si>
    <r>
      <t xml:space="preserve">Frezowanie istniejącej nawierzchni na średnią grubość 10 cm
- frezowanie na odcinkach, na których przewidziano wymianę konstrukcji
</t>
    </r>
    <r>
      <rPr>
        <i/>
        <sz val="9"/>
        <rFont val="Arial"/>
        <family val="2"/>
        <charset val="238"/>
      </rPr>
      <t>1394,7+329,9+1103,8</t>
    </r>
  </si>
  <si>
    <t>D  05.03.05/A.</t>
  </si>
  <si>
    <t>Warstwa ścieralna z AC11S 50/70 gr.  4cm
-ul. Mlądzkiej                      575,5*6+136,7
-ul. Pustelnicka                 81,4
-ul. Gdecka                        74,2
-ul. Sulejkowska str. P     86,0
-ul. Sulejkowska str. L     91,8
-ul. Łukowska str.  P        74,5
-ul. Łukowska str. L         96,2
-ul. Bełżecka str. P           29,5
-ul. Bełżecka str. L           94,5</t>
  </si>
  <si>
    <t xml:space="preserve">Warstwy wiążąca / wyrównawcza z betonu asfaltowego dla ruchu KR1- KR2 </t>
  </si>
  <si>
    <r>
      <t xml:space="preserve">Warstwa wyrównawcza z AC16W 50/70 o średniej grubości 8cm
</t>
    </r>
    <r>
      <rPr>
        <i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(276-202)*6+(440-302,5)*6</t>
    </r>
  </si>
  <si>
    <r>
      <t xml:space="preserve">Warstwa wiążąca z AC16W 50/70 gr. 8cm
</t>
    </r>
    <r>
      <rPr>
        <i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- ul. Mlądzka    
  202*6+(302,5-276)*6+(583,5-440-8)*6+125,5
- ul. Pustelnicka                     81,4
- ul. Gdecka                            74,2
- ul. Sulejkowska str. P         86,0
- ul. Sulejkowska str. L         91,8 
- ul. Łukowska str. L              96,2</t>
    </r>
  </si>
  <si>
    <r>
      <t xml:space="preserve">Warstwa odsączająca z piasku średniego gr. 15cm
- konstrukcja parkingów:
</t>
    </r>
    <r>
      <rPr>
        <i/>
        <sz val="9"/>
        <rFont val="Arial"/>
        <family val="2"/>
        <charset val="238"/>
      </rPr>
      <t>257,9+55,7</t>
    </r>
  </si>
  <si>
    <r>
      <t xml:space="preserve">Warstwa wiążąca z AC16W 50/70 gr. 8cm
</t>
    </r>
    <r>
      <rPr>
        <i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- jezdnia do zawracania   60,8
- zjazdy publiczne  20,0+30,4+46,5+21,3</t>
    </r>
  </si>
  <si>
    <t>Oczyszczenie i skropienie warstw konstrukcyjnych
emulsja C60 B3 ZM (0.3-0.5 kg/m2) pod warstwy asfaltowe
jezdnia ulic i skrzyżowań    2739,1+1269,0
zjazdy i  jezdnia do zawracania                    179,0</t>
  </si>
  <si>
    <t>Warstwa ścieralna z AC11S 50/70 gr.  4cm
-zjazdy publiczne        20,0+30,4+46,5+21,3                      
-- jezdnia do zawracania     60,8</t>
  </si>
  <si>
    <t>Oczyszczenie i skropienie warstw konstrukcyjnych
emulsja C60 B3 ZM (0.3-0.5 kg/m2) pod warstwy asfaltowe
jezdnia ulic i skrzyżowań    4217,8
zjazdy i jezdnia do zawracania                   179,0</t>
  </si>
  <si>
    <r>
      <t>Warstwa podbudowy z kruszywa stabilizowanego mechanicznie o uziarnieniu 0/31,5 o grubości 20cm
konstrukcja jezdni:
- ul. Mlądzka    
  202*6+(302,5-276)*6+(583,5-440-8)*6+125,5
- ul. Pustelnicka                     81,4
- ul. Gdecka                            74,2
- ul. Sulejkowska str. P         86,0
- ul. Sulejkowska str. L         91,8 
- ul. Łukowska str. L              96,2</t>
    </r>
    <r>
      <rPr>
        <sz val="11"/>
        <color theme="1"/>
        <rFont val="Calibri"/>
        <family val="2"/>
        <charset val="238"/>
        <scheme val="minor"/>
      </rPr>
      <t/>
    </r>
  </si>
  <si>
    <r>
      <t>Warstwa podbudowy z kruszywa stabilizowanego mechanicznie o uziarnieniu 0/31,5 o grubości 15cm
konstrukcja jezdni:
- ul. Mlądzka    
  202*6+(302,5-276)*6+(583,5-440-8)*6+125,5
- ul. Pustelnicka                     81,4
- ul. Gdecka                            74,2
- ul. Sulejkowska str. P         86,0
- ul. Sulejkowska str. L         91,8 
- ul. Łukowska str. L              96,2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</si>
  <si>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Warstwa podbudowy z kruszywa stabilizowanego mechanicznie o uziarnieniu 0/31,5 na poszerzeniach o grubości 20cm i średniej szerokości 50cm
konstrukcja jezdni:
- (276-202)*0,5*2+(440-302,5)*0,5*2   
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</si>
  <si>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Warstwa podbudowy z kruszywa stabilizowanego mechanicznie o uziarnieniu 0/31,5 o grubości 20cm
- konstrukcja parkingów 228,0+55,8
- jezdnia do zawracania  60,8
- konstrukcja zjazdów      590,9+118,2  
- konstrukcja zatok postojowych  35,2+65,3+36,4+65,5
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</si>
  <si>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Warstwa wyrównawcza z grysu 2-5mm o średniej grubości 7cm 
- parkingi    106,9+38,0
</t>
    </r>
    <r>
      <rPr>
        <sz val="11"/>
        <color theme="1"/>
        <rFont val="Calibri"/>
        <family val="2"/>
        <charset val="238"/>
        <scheme val="minor"/>
      </rPr>
      <t/>
    </r>
  </si>
  <si>
    <t>Ułożenie nawierzchni z bet. kostki brukowej typu Behaton o grubości 8cm, kolor czerwony na podsypce cementowo- piaskowej o grubości 3cm
- parkingi   106,9+38,0+228,0+55,8
- zjazdy        590,9 
- zatoki postojowe  35,2+65,3+36,4+65,5</t>
  </si>
  <si>
    <t>Ułożenie nawierzchni z bet. kostki brukowej typu Behaton o grubości 8cm, kolor szary na podsypce cementowo- piaskowej o grubości 3cm
- progi zwalniające 22,8+22,8</t>
  </si>
  <si>
    <r>
      <t xml:space="preserve">Ułożenie krawęznika betonowego wjazdowego 15x22 położonego na ławie z betonu C8/10 
</t>
    </r>
    <r>
      <rPr>
        <i/>
        <sz val="9"/>
        <rFont val="Arial"/>
        <family val="2"/>
        <charset val="238"/>
      </rPr>
      <t>14,6+11,2+10,8+13,1+19,2+27,8+8,9+12,6+12,9+13+9,7</t>
    </r>
  </si>
  <si>
    <r>
      <t xml:space="preserve">Ułożenie opornika betonowego 12x25 położonego  na ławie z betonu C8/10 o gr. 15cm 
</t>
    </r>
    <r>
      <rPr>
        <i/>
        <sz val="9"/>
        <rFont val="Arial"/>
        <family val="2"/>
        <charset val="238"/>
      </rPr>
      <t xml:space="preserve">
5,3+6,85+4+4+4+5,3+4+4+4+3,4+3,2+4+4+3,84+3,4+3,5+3,4+3,4+3,4+3,4+3,4+3,4+4</t>
    </r>
  </si>
  <si>
    <t>Ułożenie krawęznika betonowego 15x30 położonego  na ławie z betonu C8/10  na płask
13,3+2,3+1,9+5,2+5,2+1,8+2,3+4,4+4,4+2,2+2,3+4+4+4+4+4+4+1,9+1,9+4+2,8+2,2+4,5+4,8+4,8+30,2+24,5+4+4+18+10+4,2+4,1+4,1+4,2+4+4+4,1+74+4+30,1+3,4+3,2+4+5,4+2,5+17,6+12,9+2+3,4+2+2+3,7+3,7+4+4+4+4+4+4+4+4+3,5+3,4+3,4+3,4+3,4+6,8+7,4+2,1+3+3,3+4+4+2+2,8+4+4,1+0,8+4+4</t>
  </si>
  <si>
    <r>
      <t xml:space="preserve">Ułożenie krawęznika betonowego 15x30 położonego  na ławie z betonu C8/10 
</t>
    </r>
    <r>
      <rPr>
        <i/>
        <sz val="9"/>
        <rFont val="Arial"/>
        <family val="2"/>
        <charset val="238"/>
      </rPr>
      <t>13,3+2,3+1,9+5,2+5,2+1,8+2,3+4,4+4,4+2,2+2,3+4+4+4+4+4+4+1,9+1,9+4+2,8+2,2+4,5+4,8+4,8+30,2+24,5+4+4+18+10+4,2+4,1+4,1+4,2+4+4+4,1+74+4+30,1+3,4+3,2+4+5,4+2,5+17,6+12,9+2+3,4+2+2+3,7+3,7+4+4+4+4+4+4+4+4+3,5+3,4+3,4+3,4+3,4+6,8+7,4+2,1+3+3,3+4+4+2+2,8+4+4,1+0,8+4+4</t>
    </r>
  </si>
  <si>
    <t>Ułożenie nawierzchni opaski z bet. kostki brukowej typu Holland o grubości 8cm, kolor szary na podsypce cementowo- piaskowej grubości 3cm
4,8+1,6+6,2+11,8+5,5+1,7+3,5+1,2+5,6+6,3+4,3+1,3+3,4+1,6+2+8,6+3,9+7,9+1,3+1,2+8+2,4+6,2+6,6+3,9+1,2</t>
  </si>
  <si>
    <r>
      <rPr>
        <sz val="9"/>
        <color indexed="8"/>
        <rFont val="Arial"/>
        <family val="2"/>
        <charset val="238"/>
      </rPr>
      <t>ZADANIE INWESTYCYJNE:</t>
    </r>
    <r>
      <rPr>
        <b/>
        <sz val="14"/>
        <color indexed="8"/>
        <rFont val="Arial"/>
        <family val="2"/>
        <charset val="238"/>
      </rPr>
      <t xml:space="preserve">
             Przebudowa ul. Mlądzkiej z odwodnieniem, oświetleniem, urządzeniem 
zieleni drogowej, usunięciem kolizji i zabezpieczeniem urządzeń elektroenergetycznych w Dzielnicy Praga – Południe m. st. Warszawy
</t>
    </r>
  </si>
  <si>
    <t>Ułożenie nawierzchni chodnika z płytek chodnikowych 0,5x0,5m o grubości 7cm, kolor szary na podsypce cementowo- piaskowej o grubości 3cm
25,1+8+34,8+127,9+105,1+181,7+73,9+31,8+15,7+18,9+60,4+2,2+90,8+73,1+14,7+47,8+50,3+2,4+39,3+75,5+41,5+22,7+12,5+73+65,7+3,2+14,7+79,6+117,3+19,9+136,4+110,4+103,6+21,3+75,9+39,6+25,3+83+83,1+45,2+65,4</t>
  </si>
  <si>
    <r>
      <t xml:space="preserve">Warstwa podbudowy z kruszywa stabilizowanego mechanicznie o uziarnieniu 0/31,5 na poszerzeniach o grubości 15cm i średniej szerokości 50cm
konstrukcja jezdni:
- (276-202)*0,5*2+(440-302,5)*0,5*2   
</t>
    </r>
    <r>
      <rPr>
        <sz val="11"/>
        <color theme="1"/>
        <rFont val="Calibri"/>
        <family val="2"/>
        <charset val="238"/>
        <scheme val="minor"/>
      </rPr>
      <t/>
    </r>
  </si>
  <si>
    <t>Warstwa podbudowy z kruszywa stabilizowanego mechanicznie o uziarnieniu 0/31,5 o grubości 15cm
opaska:      4,8+1,6+6,2+11,8+5,5+1,7+3,5+1,2+5,6+6,3+4,3+1,3+3,4+1,6+2+8,6+3,9+7,9+1,3+1,2+8+2,4+6,2+6,6+3,9+1,2</t>
  </si>
  <si>
    <t>Warstwa podbudowy z kruszywa stabilizowanego mechanicznie o uziarnieniu 0/31,5 o grubości 15cm
chodniki      25,1+8+34,8+127,9+105,1+181,7+73,9+31,8+15,7+18,9+60,4+2,2+90,8+73,1+14,7+47,8+50,3+2,4+39,3+75,5+41,5+22,7+12,5+73+65,7+3,2+14,7+79,6+117,3+19,9+136,4+110,4+103,6+21,3+75,9+39,6+25,3+83+83,1+45,2+65,4</t>
  </si>
  <si>
    <t>Ustawienie obrzeży betonowych 8x30 na podsypce cementowo- piaskowej 1:4 koloru szarego
17,4+16+15,8+5,9+4,8+4,8+24,3+21,8+11,1+66,5+40,7+19,5+6,1+16,7+16,3+2,2+16,2+2,1+2,1+5,8+1,1+7,1+5,4+12,2+11,8+11,5+7,3+6,8+4,2+18,7+34,8+19,2+29,4+23,2+21,8+48,5+17,6+14,7+2,3+9,5+1,3+0,7+4,7+4,6+13,1+13,1+11,7+7,2+7,2+5,9+8,3+8,3+7,1+30,2+29+1,5+1,5+14,06+12,3+12,4+40,7+27,6+25,9+5,7+4,1+40,8+5,2+3,8+29,1+26,9+9,8+9,8+8,6+22,3+22,3+21+21,8+3,1+23,7+22,4+1,8+22,7+12,9+12,8+1,5+5,4+3,8+22,2+13,6+46,8+11,7+20+2,1+2,1+7,8+9,6+7,2+15,2+15+13,1+8,8+46,9+35,3+16,3+12,1+30,7+7,7+17,3+10,7+1,9+33,5+1,6+8+23,2</t>
  </si>
  <si>
    <t>Słupki do znaków</t>
  </si>
  <si>
    <t>D 01.03.04.
CPV:45113000-2</t>
  </si>
  <si>
    <t>Zabezpieczenie i przełożenie kablowych linii telekomunikacyjnych
CPV: Roboty na placu budowy.</t>
  </si>
  <si>
    <t>D 01.03.04.</t>
  </si>
  <si>
    <t>Zabezpieczenie istniejącego kabla telekomuniakcyjnego za pomocą rur przepustowych dwudzielnych  typu HDPE Ø100/6,3mm
13,5+7,1+8,7+69,3+8,6+8,1+9,8+8,4+8,4+5,2+5,2+5,2+5,2+5,7+8,4+10,8+36,2+4,4+7+8,3+7,6+4,5+4,5+7,5+8+21,4+6,9+9,2</t>
  </si>
  <si>
    <t>Koryto z profilowaniem i zagęszczeniem podłoża
pod konstrukcją
- drogi i skrzyżowań    2739,1
- poszerzeń   211,5
- opaski    112,0
- chodników    2318,7
- zjazdów   590,9+118,2
- zatok postojowych   35,2+65,3+36,4+65,5
- parkingów  106,9+38,0+228,0+55,8
- jezdni do zawracania   60,8</t>
  </si>
  <si>
    <t xml:space="preserve">Zdjęcie warstwy ziemi urodzajnej o średniej grubości 20cm
</t>
  </si>
  <si>
    <r>
      <t xml:space="preserve">Zakładanie trawników z przekopaniem gleby i torfowaniem
</t>
    </r>
    <r>
      <rPr>
        <i/>
        <sz val="9"/>
        <rFont val="Arial"/>
        <family val="2"/>
        <charset val="238"/>
      </rPr>
      <t xml:space="preserve">
14,8+2,8+18,8+59,5+28,9+6,1+23,4+10,5+107,1+103,3+37,3+7,1+18,2+9,8+11,3+42,5+1,4+13,2+83,1+34,7+3,4+2,8+38,8+71,8+13,6+31,2+26,1+7,6+92,7+12,8+2,9+69,5+34,6+22,8+15,6+11,7+19,5+37,1+27,2+66,3+9,9+38,6+18,6+76,6+64,9+121,5+100</t>
    </r>
  </si>
  <si>
    <r>
      <t xml:space="preserve">Wywiezienie nadmiaru humusu na odległość do 10km
ilość ziemi urodzajnej minus nasypy
</t>
    </r>
    <r>
      <rPr>
        <i/>
        <sz val="9"/>
        <rFont val="Arial"/>
        <family val="2"/>
        <charset val="238"/>
      </rPr>
      <t>1571,6*0,2-1671,9*0,1</t>
    </r>
  </si>
  <si>
    <t>Wykonanie wykopów mechanicznie w gruncie kat. 4  z transportem na odległość 10km (do utylizacji) lub wykorzystane na miejscu w przypadku gruntu nadającego sie do uzycia (piasek); wykonanie wykopu związanych z kanalizacją deszczową  
-wykopy pod rury i przykanaliki
82,6*2,3*0,6+126,5*4*1,0</t>
  </si>
  <si>
    <t>Wykonanie wykopów mechanicznie w gruncie kat. 4  z transportem na odległość 10km (do utylizacji)  lub wykorzystane na miejscu w przypadku gruntu nadającego sie do użycia (piasek); wykonanie wykopu związanych z kanalizacją deszczową
- studnie deszczowe typ "a"
(1,2*1,4*2,9)*4
- studnie deszczowe typ "b"
(1,2*1,4*3,4)*10
- studnie deszczowe typ "c"
(1,2*1,4*3,9)*9
- studni rewizyjnych
(2,5*2,5*3,9)*4</t>
  </si>
  <si>
    <t>Wykonanie ławy z betonu C8/10 grubości 20cm pod studniami rewizyjnymi
[(3,14*1,78^2/4)*4*0,2</t>
  </si>
  <si>
    <t>Ułożenie  rur polipropylenowych Ø315 wraz z wykonanie warstw podsypki, obsypki i zasypki z piasku średniego wraz z zagęszczeniem do Is&gt;=1,00 
130,2</t>
  </si>
  <si>
    <t>Wykonanie studni rewizyjnej Ø1200 z kinetą i   włazem żeliwnym wraz z obsypką, zasypką i zagęszczeniem do Is&gt;=1,00 
4</t>
  </si>
  <si>
    <t>Wykonanie studni ściekowych Ø500 z osadnikiem i  żeliwnym wpustem deszczowym- studnia ściekowa typ "c" wraz z obsypką, zasypką i zagęszczeniem do Is&gt;=1,00 
9</t>
  </si>
  <si>
    <t>Wykonanie studni ściekowych Ø500 z osadnikiem i  żeliwnym wpustem deszczowym- studnia ściekowa typ "b" wraz z obsypką, zasypką i zagęszczeniem do Is&gt;=1,00 
10</t>
  </si>
  <si>
    <t>Wykonanie studni ściekowych Ø500 z osadnikiem i  żeliwnym wpustem deszczowym- studnia ściekowa typ "a" wraz z obsypką, zasypką i zagęszczeniem do Is&gt;=1,00 
4</t>
  </si>
  <si>
    <r>
      <t xml:space="preserve">Ułożenie przykanalików z syfonem z rur kamionkowych Ø200  wraz z wykonanie warstw podsypki, obsypki i zasypki z piasku średniego wraz z zagęszczeniem do Is&gt;=1,00 
</t>
    </r>
    <r>
      <rPr>
        <i/>
        <sz val="9"/>
        <rFont val="Arial"/>
        <family val="2"/>
        <charset val="238"/>
      </rPr>
      <t>82,6</t>
    </r>
  </si>
  <si>
    <t>D 06.01.01.08</t>
  </si>
  <si>
    <t>Przesadzenie drzewa wraz z systemem korzeniowym</t>
  </si>
  <si>
    <t xml:space="preserve">Posadzenie drzewa </t>
  </si>
  <si>
    <t>Częściowa rozbiórka istniejących studni deszczowych  (wpustów, płyt pośrednich i kręgów) wraz z zasypaniem piaskiem średnim pozostałej części  studni i powstałych otworów z zagęszczeniem do Is=&gt;1,00
2</t>
  </si>
  <si>
    <r>
      <t xml:space="preserve">Rozbiórka istniejących studni rewizyjnych wraz z wypełnieniem piaskiem średnim powstałych otworów i zagęszczeniem do Is=&gt;1,00
</t>
    </r>
    <r>
      <rPr>
        <i/>
        <sz val="9"/>
        <rFont val="Arial"/>
        <family val="2"/>
        <charset val="238"/>
      </rPr>
      <t>2</t>
    </r>
  </si>
  <si>
    <t>Wykonanie wykopów mechanicznie w gruncie  z transportem na odległość 10km (do utylizacji)
powierzchnia nowej nawierzchni * grubość proj. konstrukcji - powierzchnia konst. do rozbiórki *0,25 - ilość destruktu po frezowaniu
2739,1*0,47-2828,4*0,25-287,68</t>
  </si>
  <si>
    <t>1.5</t>
  </si>
  <si>
    <t>8.1</t>
  </si>
  <si>
    <t>8.2</t>
  </si>
  <si>
    <t>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</si>
</sst>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8"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14"/>
      <color indexed="8"/>
      <name val="Arial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zcionka tekstu podstawowego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Calibri"/>
      <family val="2"/>
      <charset val="238"/>
    </font>
    <font>
      <b/>
      <sz val="9"/>
      <color indexed="8"/>
      <name val="Czcionka tekstu podstawowego"/>
      <family val="2"/>
      <charset val="238"/>
    </font>
    <font>
      <sz val="8"/>
      <color indexed="8"/>
      <name val="Czcionka tekstu podstawowego"/>
      <family val="2"/>
      <charset val="238"/>
    </font>
    <font>
      <sz val="9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name val="Calibri"/>
      <family val="2"/>
      <charset val="238"/>
    </font>
    <font>
      <vertAlign val="superscript"/>
      <sz val="9"/>
      <name val="Arial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9"/>
      <color rgb="FFFF0000"/>
      <name val="Czcionka tekstu podstawowego"/>
      <family val="2"/>
      <charset val="238"/>
    </font>
    <font>
      <sz val="18"/>
      <color rgb="FFFF0000"/>
      <name val="Czcionka tekstu podstawowego"/>
      <family val="2"/>
      <charset val="238"/>
    </font>
    <font>
      <sz val="10"/>
      <color rgb="FFFF0000"/>
      <name val="Arial CE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i/>
      <sz val="9"/>
      <name val="Arial"/>
      <family val="2"/>
      <charset val="238"/>
    </font>
    <font>
      <sz val="14"/>
      <color rgb="FFFF0000"/>
      <name val="Czcionka tekstu podstawowego"/>
      <family val="2"/>
      <charset val="238"/>
    </font>
    <font>
      <sz val="11"/>
      <color indexed="8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49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0" tint="-0.499984740745262"/>
        <bgColor indexed="26"/>
      </patternFill>
    </fill>
    <fill>
      <patternFill patternType="solid">
        <fgColor rgb="FFFFEB9C"/>
      </patternFill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5">
    <xf numFmtId="0" fontId="0" fillId="0" borderId="0"/>
    <xf numFmtId="0" fontId="5" fillId="0" borderId="0"/>
    <xf numFmtId="0" fontId="11" fillId="0" borderId="0"/>
    <xf numFmtId="0" fontId="3" fillId="0" borderId="0" applyNumberFormat="0" applyFont="0" applyFill="0" applyBorder="0" applyAlignment="0" applyProtection="0">
      <alignment vertical="top"/>
    </xf>
    <xf numFmtId="0" fontId="26" fillId="10" borderId="0" applyNumberFormat="0" applyBorder="0" applyAlignment="0" applyProtection="0"/>
  </cellStyleXfs>
  <cellXfs count="170">
    <xf numFmtId="0" fontId="0" fillId="0" borderId="0" xfId="0"/>
    <xf numFmtId="4" fontId="0" fillId="2" borderId="0" xfId="0" applyNumberFormat="1" applyFill="1"/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14" fillId="4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18" fillId="6" borderId="1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justify" vertical="center" wrapText="1"/>
    </xf>
    <xf numFmtId="0" fontId="19" fillId="6" borderId="1" xfId="0" applyFont="1" applyFill="1" applyBorder="1" applyAlignment="1">
      <alignment horizontal="center" vertical="center" wrapText="1"/>
    </xf>
    <xf numFmtId="4" fontId="19" fillId="6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6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 vertical="center" wrapText="1"/>
    </xf>
    <xf numFmtId="4" fontId="24" fillId="5" borderId="1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left" vertical="center" wrapText="1"/>
    </xf>
    <xf numFmtId="0" fontId="16" fillId="2" borderId="12" xfId="0" applyFont="1" applyFill="1" applyBorder="1" applyAlignment="1">
      <alignment vertical="center" wrapText="1"/>
    </xf>
    <xf numFmtId="0" fontId="18" fillId="5" borderId="0" xfId="0" applyFont="1" applyFill="1" applyAlignment="1">
      <alignment horizontal="left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justify" vertical="center" wrapText="1"/>
    </xf>
    <xf numFmtId="0" fontId="19" fillId="6" borderId="4" xfId="0" applyFont="1" applyFill="1" applyBorder="1" applyAlignment="1">
      <alignment horizontal="justify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vertical="center" wrapText="1"/>
    </xf>
    <xf numFmtId="0" fontId="18" fillId="6" borderId="4" xfId="0" applyFont="1" applyFill="1" applyBorder="1" applyAlignment="1">
      <alignment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4" fillId="2" borderId="0" xfId="0" applyFont="1" applyFill="1" applyAlignment="1">
      <alignment horizontal="right" vertical="center"/>
    </xf>
    <xf numFmtId="0" fontId="2" fillId="0" borderId="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justify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7" fillId="6" borderId="19" xfId="0" applyFont="1" applyFill="1" applyBorder="1" applyAlignment="1">
      <alignment horizontal="justify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justify" vertical="center" wrapText="1"/>
    </xf>
    <xf numFmtId="0" fontId="9" fillId="6" borderId="19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0" fontId="9" fillId="0" borderId="0" xfId="3" applyNumberFormat="1" applyFont="1" applyFill="1" applyBorder="1" applyAlignment="1" applyProtection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22" fillId="0" borderId="0" xfId="0" applyFont="1" applyFill="1"/>
    <xf numFmtId="0" fontId="16" fillId="0" borderId="26" xfId="0" applyFont="1" applyBorder="1" applyAlignment="1">
      <alignment horizontal="left" vertical="center" wrapText="1"/>
    </xf>
    <xf numFmtId="0" fontId="29" fillId="0" borderId="0" xfId="0" applyFont="1" applyAlignment="1">
      <alignment vertical="center"/>
    </xf>
    <xf numFmtId="0" fontId="29" fillId="0" borderId="0" xfId="0" applyFont="1"/>
    <xf numFmtId="0" fontId="18" fillId="5" borderId="27" xfId="0" applyFont="1" applyFill="1" applyBorder="1" applyAlignment="1">
      <alignment horizontal="left" vertical="center" wrapText="1"/>
    </xf>
    <xf numFmtId="0" fontId="30" fillId="0" borderId="0" xfId="0" applyFont="1"/>
    <xf numFmtId="4" fontId="27" fillId="0" borderId="1" xfId="4" applyNumberFormat="1" applyFont="1" applyFill="1" applyBorder="1" applyAlignment="1">
      <alignment horizontal="center" vertical="center" wrapText="1"/>
    </xf>
    <xf numFmtId="0" fontId="31" fillId="0" borderId="0" xfId="1" applyFont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left" vertical="center" wrapText="1"/>
    </xf>
    <xf numFmtId="3" fontId="27" fillId="0" borderId="1" xfId="4" applyNumberFormat="1" applyFont="1" applyFill="1" applyBorder="1" applyAlignment="1">
      <alignment horizontal="center" vertic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4" fontId="27" fillId="0" borderId="0" xfId="4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22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4" fontId="27" fillId="0" borderId="1" xfId="4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22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justify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4" fontId="27" fillId="0" borderId="1" xfId="4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left" vertical="center" wrapText="1"/>
    </xf>
    <xf numFmtId="4" fontId="27" fillId="0" borderId="1" xfId="4" quotePrefix="1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4" fontId="16" fillId="5" borderId="13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8" fillId="5" borderId="11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vertical="center" wrapText="1"/>
    </xf>
    <xf numFmtId="0" fontId="29" fillId="0" borderId="0" xfId="0" applyFont="1" applyAlignment="1">
      <alignment vertical="center"/>
    </xf>
    <xf numFmtId="4" fontId="27" fillId="0" borderId="1" xfId="4" applyNumberFormat="1" applyFont="1" applyFill="1" applyBorder="1" applyAlignment="1">
      <alignment horizontal="center" vertical="center" wrapText="1"/>
    </xf>
    <xf numFmtId="2" fontId="36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2" fillId="5" borderId="1" xfId="0" applyFont="1" applyFill="1" applyBorder="1" applyAlignment="1">
      <alignment horizontal="center" vertical="center" wrapText="1"/>
    </xf>
    <xf numFmtId="4" fontId="32" fillId="5" borderId="32" xfId="0" applyNumberFormat="1" applyFont="1" applyFill="1" applyBorder="1" applyAlignment="1">
      <alignment horizontal="center" vertical="center" wrapText="1"/>
    </xf>
    <xf numFmtId="4" fontId="16" fillId="0" borderId="1" xfId="4" quotePrefix="1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2" fillId="0" borderId="0" xfId="0" applyNumberFormat="1" applyFont="1"/>
    <xf numFmtId="0" fontId="2" fillId="0" borderId="5" xfId="0" applyFont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22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29" fillId="0" borderId="0" xfId="0" applyFont="1" applyAlignment="1">
      <alignment vertical="center"/>
    </xf>
    <xf numFmtId="4" fontId="27" fillId="0" borderId="1" xfId="4" applyNumberFormat="1" applyFont="1" applyFill="1" applyBorder="1" applyAlignment="1">
      <alignment horizontal="center" vertical="center" wrapText="1"/>
    </xf>
    <xf numFmtId="0" fontId="0" fillId="0" borderId="0" xfId="0" applyFill="1"/>
    <xf numFmtId="0" fontId="21" fillId="0" borderId="0" xfId="0" applyFont="1" applyFill="1"/>
    <xf numFmtId="0" fontId="14" fillId="0" borderId="0" xfId="0" applyFont="1" applyFill="1" applyBorder="1" applyAlignment="1">
      <alignment vertical="center" wrapText="1"/>
    </xf>
    <xf numFmtId="0" fontId="20" fillId="0" borderId="0" xfId="0" applyFont="1" applyFill="1"/>
    <xf numFmtId="0" fontId="29" fillId="0" borderId="0" xfId="0" applyFont="1" applyFill="1"/>
    <xf numFmtId="0" fontId="15" fillId="8" borderId="20" xfId="0" applyFont="1" applyFill="1" applyBorder="1" applyAlignment="1">
      <alignment horizontal="left" vertical="center" wrapText="1"/>
    </xf>
    <xf numFmtId="0" fontId="15" fillId="8" borderId="7" xfId="0" applyFont="1" applyFill="1" applyBorder="1" applyAlignment="1">
      <alignment horizontal="left" vertical="center" wrapText="1"/>
    </xf>
    <xf numFmtId="0" fontId="15" fillId="8" borderId="21" xfId="0" applyFont="1" applyFill="1" applyBorder="1" applyAlignment="1">
      <alignment horizontal="left" vertical="center" wrapText="1"/>
    </xf>
    <xf numFmtId="0" fontId="15" fillId="9" borderId="15" xfId="0" applyFont="1" applyFill="1" applyBorder="1" applyAlignment="1">
      <alignment horizontal="left" vertical="center" wrapText="1"/>
    </xf>
    <xf numFmtId="0" fontId="15" fillId="9" borderId="16" xfId="0" applyFont="1" applyFill="1" applyBorder="1" applyAlignment="1">
      <alignment horizontal="left" vertical="center" wrapText="1"/>
    </xf>
    <xf numFmtId="0" fontId="15" fillId="9" borderId="1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5" borderId="23" xfId="0" applyFont="1" applyFill="1" applyBorder="1" applyAlignment="1">
      <alignment horizontal="left" vertical="top" wrapText="1"/>
    </xf>
    <xf numFmtId="0" fontId="2" fillId="5" borderId="24" xfId="0" applyFont="1" applyFill="1" applyBorder="1" applyAlignment="1">
      <alignment horizontal="left" vertical="top" wrapText="1"/>
    </xf>
    <xf numFmtId="0" fontId="2" fillId="5" borderId="25" xfId="0" applyFont="1" applyFill="1" applyBorder="1" applyAlignment="1">
      <alignment horizontal="left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7" xfId="0" applyFont="1" applyFill="1" applyBorder="1" applyAlignment="1">
      <alignment horizontal="left" vertical="center" wrapText="1"/>
    </xf>
    <xf numFmtId="0" fontId="2" fillId="8" borderId="4" xfId="0" applyFont="1" applyFill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28" xfId="0" applyFont="1" applyFill="1" applyBorder="1" applyAlignment="1">
      <alignment horizontal="center" vertical="center" wrapText="1"/>
    </xf>
    <xf numFmtId="0" fontId="17" fillId="2" borderId="29" xfId="0" applyFont="1" applyFill="1" applyBorder="1" applyAlignment="1">
      <alignment horizontal="center" vertical="center" wrapText="1"/>
    </xf>
    <xf numFmtId="4" fontId="17" fillId="2" borderId="30" xfId="0" applyNumberFormat="1" applyFont="1" applyFill="1" applyBorder="1" applyAlignment="1">
      <alignment horizontal="center" vertical="center" wrapText="1"/>
    </xf>
    <xf numFmtId="4" fontId="17" fillId="2" borderId="31" xfId="0" applyNumberFormat="1" applyFont="1" applyFill="1" applyBorder="1" applyAlignment="1">
      <alignment horizontal="center" vertical="center" wrapText="1"/>
    </xf>
  </cellXfs>
  <cellStyles count="5">
    <cellStyle name="Excel Built-in Normal" xfId="2"/>
    <cellStyle name="Neutralne" xfId="4" builtinId="28"/>
    <cellStyle name="Normalny" xfId="0" builtinId="0"/>
    <cellStyle name="Normalny 2" xfId="1"/>
    <cellStyle name="Normaln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1</xdr:row>
      <xdr:rowOff>1285875</xdr:rowOff>
    </xdr:from>
    <xdr:to>
      <xdr:col>4</xdr:col>
      <xdr:colOff>685800</xdr:colOff>
      <xdr:row>1</xdr:row>
      <xdr:rowOff>1476375</xdr:rowOff>
    </xdr:to>
    <xdr:pic>
      <xdr:nvPicPr>
        <xdr:cNvPr id="2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1847850"/>
          <a:ext cx="1200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1</xdr:row>
      <xdr:rowOff>809625</xdr:rowOff>
    </xdr:from>
    <xdr:to>
      <xdr:col>1</xdr:col>
      <xdr:colOff>819150</xdr:colOff>
      <xdr:row>1</xdr:row>
      <xdr:rowOff>1485900</xdr:rowOff>
    </xdr:to>
    <xdr:pic>
      <xdr:nvPicPr>
        <xdr:cNvPr id="3" name="Picture 11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71600"/>
          <a:ext cx="8858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104775</xdr:colOff>
      <xdr:row>1</xdr:row>
      <xdr:rowOff>1057275</xdr:rowOff>
    </xdr:from>
    <xdr:to>
      <xdr:col>5</xdr:col>
      <xdr:colOff>1844993</xdr:colOff>
      <xdr:row>1</xdr:row>
      <xdr:rowOff>1333500</xdr:rowOff>
    </xdr:to>
    <xdr:pic>
      <xdr:nvPicPr>
        <xdr:cNvPr id="2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1619250"/>
          <a:ext cx="1740218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76200</xdr:colOff>
      <xdr:row>1</xdr:row>
      <xdr:rowOff>295275</xdr:rowOff>
    </xdr:from>
    <xdr:to>
      <xdr:col>4</xdr:col>
      <xdr:colOff>1816418</xdr:colOff>
      <xdr:row>1</xdr:row>
      <xdr:rowOff>571500</xdr:rowOff>
    </xdr:to>
    <xdr:pic>
      <xdr:nvPicPr>
        <xdr:cNvPr id="2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971550"/>
          <a:ext cx="1740218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A3" sqref="A3:C34"/>
    </sheetView>
  </sheetViews>
  <sheetFormatPr defaultRowHeight="14.25"/>
  <cols>
    <col min="1" max="1" width="5.25" style="2" customWidth="1"/>
    <col min="2" max="2" width="15.75" style="2" bestFit="1" customWidth="1"/>
    <col min="3" max="3" width="41.25" style="2" customWidth="1"/>
    <col min="4" max="4" width="12.75" style="2" customWidth="1"/>
    <col min="5" max="5" width="15.625" style="1" customWidth="1"/>
  </cols>
  <sheetData>
    <row r="1" spans="1:5" ht="44.25" customHeight="1">
      <c r="A1" s="135" t="s">
        <v>61</v>
      </c>
      <c r="B1" s="136"/>
      <c r="C1" s="136"/>
      <c r="D1" s="136"/>
      <c r="E1" s="136"/>
    </row>
    <row r="2" spans="1:5" ht="123.75" customHeight="1" thickBot="1">
      <c r="A2" s="137" t="s">
        <v>60</v>
      </c>
      <c r="B2" s="137"/>
      <c r="C2" s="44" t="s">
        <v>73</v>
      </c>
      <c r="D2" s="138" t="s">
        <v>8</v>
      </c>
      <c r="E2" s="138"/>
    </row>
    <row r="3" spans="1:5" ht="16.5" customHeight="1" thickBot="1">
      <c r="A3" s="129" t="s">
        <v>84</v>
      </c>
      <c r="B3" s="130"/>
      <c r="C3" s="131"/>
      <c r="D3"/>
      <c r="E3"/>
    </row>
    <row r="4" spans="1:5" ht="32.25" customHeight="1" thickBot="1">
      <c r="A4" s="45" t="s">
        <v>89</v>
      </c>
      <c r="B4" s="5" t="s">
        <v>10</v>
      </c>
      <c r="C4" s="46" t="s">
        <v>4</v>
      </c>
      <c r="D4"/>
      <c r="E4"/>
    </row>
    <row r="5" spans="1:5" ht="45.75" customHeight="1" thickBot="1">
      <c r="A5" s="47" t="s">
        <v>74</v>
      </c>
      <c r="B5" s="9" t="s">
        <v>11</v>
      </c>
      <c r="C5" s="48" t="s">
        <v>12</v>
      </c>
      <c r="D5"/>
      <c r="E5"/>
    </row>
    <row r="6" spans="1:5" ht="45.75" customHeight="1" thickBot="1">
      <c r="A6" s="47" t="s">
        <v>75</v>
      </c>
      <c r="B6" s="10" t="s">
        <v>15</v>
      </c>
      <c r="C6" s="43" t="s">
        <v>16</v>
      </c>
      <c r="D6"/>
      <c r="E6"/>
    </row>
    <row r="7" spans="1:5" ht="49.5" customHeight="1" thickBot="1">
      <c r="A7" s="47" t="s">
        <v>76</v>
      </c>
      <c r="B7" s="9" t="s">
        <v>14</v>
      </c>
      <c r="C7" s="49" t="s">
        <v>13</v>
      </c>
      <c r="D7"/>
      <c r="E7"/>
    </row>
    <row r="8" spans="1:5" ht="24" customHeight="1" thickBot="1">
      <c r="A8" s="45">
        <v>2</v>
      </c>
      <c r="B8" s="5" t="s">
        <v>62</v>
      </c>
      <c r="C8" s="46" t="s">
        <v>17</v>
      </c>
      <c r="D8"/>
      <c r="E8"/>
    </row>
    <row r="9" spans="1:5" ht="39" customHeight="1" thickBot="1">
      <c r="A9" s="47" t="s">
        <v>77</v>
      </c>
      <c r="B9" s="9" t="s">
        <v>18</v>
      </c>
      <c r="C9" s="48" t="s">
        <v>19</v>
      </c>
      <c r="D9"/>
      <c r="E9"/>
    </row>
    <row r="10" spans="1:5" ht="72" customHeight="1" thickBot="1">
      <c r="A10" s="47" t="s">
        <v>78</v>
      </c>
      <c r="B10" s="9" t="s">
        <v>20</v>
      </c>
      <c r="C10" s="48" t="s">
        <v>70</v>
      </c>
      <c r="D10"/>
      <c r="E10"/>
    </row>
    <row r="11" spans="1:5" ht="70.5" customHeight="1" thickBot="1">
      <c r="A11" s="45">
        <v>3</v>
      </c>
      <c r="B11" s="6" t="s">
        <v>21</v>
      </c>
      <c r="C11" s="50" t="s">
        <v>71</v>
      </c>
      <c r="D11"/>
      <c r="E11"/>
    </row>
    <row r="12" spans="1:5" ht="51.75" thickBot="1">
      <c r="A12" s="51">
        <v>14</v>
      </c>
      <c r="B12" s="3" t="s">
        <v>22</v>
      </c>
      <c r="C12" s="52" t="s">
        <v>64</v>
      </c>
      <c r="D12"/>
      <c r="E12"/>
    </row>
    <row r="13" spans="1:5" ht="39" thickBot="1">
      <c r="A13" s="51">
        <v>15</v>
      </c>
      <c r="B13" s="3" t="s">
        <v>63</v>
      </c>
      <c r="C13" s="52" t="s">
        <v>65</v>
      </c>
      <c r="D13"/>
      <c r="E13"/>
    </row>
    <row r="14" spans="1:5" ht="64.5" customHeight="1" thickBot="1">
      <c r="A14" s="45">
        <v>4</v>
      </c>
      <c r="B14" s="6" t="s">
        <v>24</v>
      </c>
      <c r="C14" s="50" t="s">
        <v>23</v>
      </c>
      <c r="D14"/>
      <c r="E14"/>
    </row>
    <row r="15" spans="1:5" ht="64.5" customHeight="1" thickBot="1">
      <c r="A15" s="47" t="s">
        <v>79</v>
      </c>
      <c r="B15" s="9" t="s">
        <v>59</v>
      </c>
      <c r="C15" s="48" t="s">
        <v>25</v>
      </c>
      <c r="D15"/>
      <c r="E15"/>
    </row>
    <row r="16" spans="1:5" ht="63.75" customHeight="1" thickBot="1">
      <c r="A16" s="47" t="s">
        <v>80</v>
      </c>
      <c r="B16" s="9" t="s">
        <v>26</v>
      </c>
      <c r="C16" s="48" t="s">
        <v>27</v>
      </c>
      <c r="D16"/>
      <c r="E16"/>
    </row>
    <row r="17" spans="1:5" ht="64.5" thickBot="1">
      <c r="A17" s="47" t="s">
        <v>81</v>
      </c>
      <c r="B17" s="9" t="s">
        <v>28</v>
      </c>
      <c r="C17" s="48" t="s">
        <v>29</v>
      </c>
      <c r="D17"/>
      <c r="E17"/>
    </row>
    <row r="18" spans="1:5" ht="25.5" customHeight="1" thickBot="1">
      <c r="A18" s="45">
        <v>5</v>
      </c>
      <c r="B18" s="6" t="s">
        <v>30</v>
      </c>
      <c r="C18" s="50" t="s">
        <v>2</v>
      </c>
      <c r="D18"/>
      <c r="E18"/>
    </row>
    <row r="19" spans="1:5" ht="69" customHeight="1" thickBot="1">
      <c r="A19" s="47" t="s">
        <v>82</v>
      </c>
      <c r="B19" s="9" t="s">
        <v>31</v>
      </c>
      <c r="C19" s="49" t="s">
        <v>32</v>
      </c>
      <c r="D19"/>
      <c r="E19"/>
    </row>
    <row r="20" spans="1:5" ht="78" customHeight="1" thickBot="1">
      <c r="A20" s="47" t="s">
        <v>102</v>
      </c>
      <c r="B20" s="9" t="s">
        <v>35</v>
      </c>
      <c r="C20" s="49" t="s">
        <v>36</v>
      </c>
      <c r="D20"/>
      <c r="E20"/>
    </row>
    <row r="21" spans="1:5" ht="93" customHeight="1" thickBot="1">
      <c r="A21" s="47" t="s">
        <v>103</v>
      </c>
      <c r="B21" s="10" t="s">
        <v>38</v>
      </c>
      <c r="C21" s="43" t="s">
        <v>37</v>
      </c>
      <c r="D21"/>
      <c r="E21"/>
    </row>
    <row r="22" spans="1:5" ht="72.75" customHeight="1" thickBot="1">
      <c r="A22" s="47" t="s">
        <v>104</v>
      </c>
      <c r="B22" s="10" t="s">
        <v>33</v>
      </c>
      <c r="C22" s="43" t="s">
        <v>34</v>
      </c>
      <c r="D22"/>
      <c r="E22"/>
    </row>
    <row r="23" spans="1:5" ht="23.25" customHeight="1" thickBot="1">
      <c r="A23" s="45">
        <v>6</v>
      </c>
      <c r="B23" s="6" t="s">
        <v>39</v>
      </c>
      <c r="C23" s="53" t="s">
        <v>9</v>
      </c>
      <c r="D23"/>
      <c r="E23"/>
    </row>
    <row r="24" spans="1:5" ht="63.75" customHeight="1" thickBot="1">
      <c r="A24" s="47" t="s">
        <v>83</v>
      </c>
      <c r="B24" s="10" t="s">
        <v>40</v>
      </c>
      <c r="C24" s="43" t="s">
        <v>41</v>
      </c>
      <c r="D24"/>
      <c r="E24"/>
    </row>
    <row r="25" spans="1:5" ht="17.25" customHeight="1" thickBot="1">
      <c r="A25" s="45">
        <v>7</v>
      </c>
      <c r="B25" s="5" t="s">
        <v>42</v>
      </c>
      <c r="C25" s="53" t="s">
        <v>49</v>
      </c>
      <c r="D25"/>
      <c r="E25"/>
    </row>
    <row r="26" spans="1:5" ht="64.5" thickBot="1">
      <c r="A26" s="47" t="s">
        <v>86</v>
      </c>
      <c r="B26" s="10" t="s">
        <v>43</v>
      </c>
      <c r="C26" s="43" t="s">
        <v>44</v>
      </c>
      <c r="D26"/>
      <c r="E26"/>
    </row>
    <row r="27" spans="1:5" ht="64.5" thickBot="1">
      <c r="A27" s="47" t="s">
        <v>87</v>
      </c>
      <c r="B27" s="10" t="s">
        <v>46</v>
      </c>
      <c r="C27" s="43" t="s">
        <v>45</v>
      </c>
      <c r="D27"/>
      <c r="E27"/>
    </row>
    <row r="28" spans="1:5" ht="74.25" customHeight="1" thickBot="1">
      <c r="A28" s="47" t="s">
        <v>88</v>
      </c>
      <c r="B28" s="10" t="s">
        <v>57</v>
      </c>
      <c r="C28" s="43" t="s">
        <v>56</v>
      </c>
      <c r="D28"/>
      <c r="E28"/>
    </row>
    <row r="29" spans="1:5" ht="68.25" customHeight="1" thickBot="1">
      <c r="A29" s="47" t="s">
        <v>105</v>
      </c>
      <c r="B29" s="10" t="s">
        <v>58</v>
      </c>
      <c r="C29" s="43" t="s">
        <v>72</v>
      </c>
      <c r="D29"/>
      <c r="E29"/>
    </row>
    <row r="30" spans="1:5" ht="19.5" customHeight="1" thickBot="1">
      <c r="A30" s="45">
        <v>7</v>
      </c>
      <c r="B30" s="5" t="s">
        <v>47</v>
      </c>
      <c r="C30" s="53" t="s">
        <v>48</v>
      </c>
      <c r="D30"/>
      <c r="E30"/>
    </row>
    <row r="31" spans="1:5" ht="64.5" thickBot="1">
      <c r="A31" s="47" t="s">
        <v>86</v>
      </c>
      <c r="B31" s="10" t="s">
        <v>50</v>
      </c>
      <c r="C31" s="43" t="s">
        <v>51</v>
      </c>
      <c r="D31"/>
      <c r="E31"/>
    </row>
    <row r="32" spans="1:5" ht="64.5" thickBot="1">
      <c r="A32" s="47" t="s">
        <v>87</v>
      </c>
      <c r="B32" s="10" t="s">
        <v>52</v>
      </c>
      <c r="C32" s="43" t="s">
        <v>53</v>
      </c>
      <c r="D32"/>
      <c r="E32"/>
    </row>
    <row r="33" spans="1:5" ht="64.5" thickBot="1">
      <c r="A33" s="47" t="s">
        <v>88</v>
      </c>
      <c r="B33" s="10" t="s">
        <v>54</v>
      </c>
      <c r="C33" s="43" t="s">
        <v>55</v>
      </c>
      <c r="D33"/>
      <c r="E33"/>
    </row>
    <row r="34" spans="1:5" ht="16.5" customHeight="1" thickBot="1">
      <c r="A34" s="132" t="s">
        <v>85</v>
      </c>
      <c r="B34" s="133"/>
      <c r="C34" s="134"/>
      <c r="D34"/>
      <c r="E34"/>
    </row>
  </sheetData>
  <sheetProtection selectLockedCells="1" selectUnlockedCells="1"/>
  <mergeCells count="5">
    <mergeCell ref="A3:C3"/>
    <mergeCell ref="A34:C34"/>
    <mergeCell ref="A1:E1"/>
    <mergeCell ref="A2:B2"/>
    <mergeCell ref="D2:E2"/>
  </mergeCells>
  <pageMargins left="0.78749999999999998" right="0.2361111111111111" top="0.59027777777777779" bottom="0.74791666666666667" header="0.51180555555555551" footer="0.51180555555555551"/>
  <pageSetup paperSize="9" scale="85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workbookViewId="0">
      <selection activeCell="J3" sqref="J3"/>
    </sheetView>
  </sheetViews>
  <sheetFormatPr defaultRowHeight="14.25"/>
  <cols>
    <col min="1" max="1" width="8.875" style="2" customWidth="1"/>
    <col min="2" max="2" width="14.5" style="2" customWidth="1"/>
    <col min="3" max="3" width="12.375" style="2" customWidth="1"/>
    <col min="4" max="4" width="7.25" style="2" customWidth="1"/>
    <col min="5" max="5" width="17" style="2" customWidth="1"/>
    <col min="6" max="6" width="26" style="2" customWidth="1"/>
  </cols>
  <sheetData>
    <row r="1" spans="1:8" ht="44.25" customHeight="1" thickBot="1">
      <c r="A1" s="148" t="s">
        <v>160</v>
      </c>
      <c r="B1" s="149"/>
      <c r="C1" s="149"/>
      <c r="D1" s="149"/>
      <c r="E1" s="149"/>
      <c r="F1" s="149"/>
    </row>
    <row r="2" spans="1:8" ht="123.75" customHeight="1" thickBot="1">
      <c r="A2" s="151" t="s">
        <v>161</v>
      </c>
      <c r="B2" s="152"/>
      <c r="C2" s="153" t="s">
        <v>73</v>
      </c>
      <c r="D2" s="154"/>
      <c r="E2" s="155"/>
      <c r="F2" s="42" t="s">
        <v>68</v>
      </c>
    </row>
    <row r="3" spans="1:8" ht="30" customHeight="1">
      <c r="A3" s="150"/>
      <c r="B3" s="150"/>
      <c r="C3" s="150"/>
      <c r="D3" s="150"/>
      <c r="E3" s="150"/>
      <c r="F3" s="150"/>
    </row>
    <row r="4" spans="1:8" s="20" customFormat="1" ht="27.75" customHeight="1">
      <c r="A4" s="41" t="s">
        <v>94</v>
      </c>
      <c r="B4" s="54" t="s">
        <v>109</v>
      </c>
      <c r="C4" s="142" t="s">
        <v>93</v>
      </c>
      <c r="D4" s="143"/>
      <c r="E4" s="144"/>
      <c r="G4" s="4"/>
      <c r="H4"/>
    </row>
    <row r="5" spans="1:8" s="20" customFormat="1" ht="31.5" customHeight="1">
      <c r="A5" s="56" t="s">
        <v>95</v>
      </c>
      <c r="B5" s="56"/>
      <c r="C5" s="139" t="s">
        <v>107</v>
      </c>
      <c r="D5" s="140"/>
      <c r="E5" s="141"/>
      <c r="G5"/>
      <c r="H5"/>
    </row>
    <row r="6" spans="1:8" s="20" customFormat="1" ht="31.5" customHeight="1">
      <c r="A6" s="41" t="s">
        <v>89</v>
      </c>
      <c r="B6" s="54" t="s">
        <v>110</v>
      </c>
      <c r="C6" s="145" t="s">
        <v>4</v>
      </c>
      <c r="D6" s="146"/>
      <c r="E6" s="147"/>
      <c r="G6"/>
      <c r="H6"/>
    </row>
    <row r="7" spans="1:8" ht="41.25" customHeight="1">
      <c r="A7" s="41" t="s">
        <v>96</v>
      </c>
      <c r="B7" s="54" t="s">
        <v>113</v>
      </c>
      <c r="C7" s="145" t="s">
        <v>17</v>
      </c>
      <c r="D7" s="146"/>
      <c r="E7" s="147"/>
      <c r="F7"/>
    </row>
    <row r="8" spans="1:8" ht="31.5" customHeight="1">
      <c r="A8" s="54" t="s">
        <v>97</v>
      </c>
      <c r="B8" s="54" t="s">
        <v>111</v>
      </c>
      <c r="C8" s="145" t="s">
        <v>106</v>
      </c>
      <c r="D8" s="146"/>
      <c r="E8" s="147"/>
      <c r="F8"/>
    </row>
    <row r="9" spans="1:8" ht="31.5" customHeight="1">
      <c r="A9" s="54" t="s">
        <v>98</v>
      </c>
      <c r="B9" s="54" t="s">
        <v>111</v>
      </c>
      <c r="C9" s="145" t="s">
        <v>2</v>
      </c>
      <c r="D9" s="146"/>
      <c r="E9" s="147"/>
      <c r="F9"/>
    </row>
    <row r="10" spans="1:8" ht="31.5" customHeight="1">
      <c r="A10" s="54" t="s">
        <v>99</v>
      </c>
      <c r="B10" s="54" t="s">
        <v>111</v>
      </c>
      <c r="C10" s="145" t="s">
        <v>9</v>
      </c>
      <c r="D10" s="146"/>
      <c r="E10" s="147"/>
      <c r="F10"/>
    </row>
    <row r="11" spans="1:8" ht="31.5" customHeight="1">
      <c r="A11" s="54" t="s">
        <v>100</v>
      </c>
      <c r="B11" s="54" t="s">
        <v>111</v>
      </c>
      <c r="C11" s="145" t="s">
        <v>49</v>
      </c>
      <c r="D11" s="146"/>
      <c r="E11" s="147"/>
      <c r="F11"/>
    </row>
    <row r="12" spans="1:8" ht="31.5" customHeight="1">
      <c r="A12" s="54" t="s">
        <v>101</v>
      </c>
      <c r="B12" s="54" t="s">
        <v>111</v>
      </c>
      <c r="C12" s="145" t="s">
        <v>48</v>
      </c>
      <c r="D12" s="146"/>
      <c r="E12" s="147"/>
      <c r="F12"/>
    </row>
    <row r="13" spans="1:8">
      <c r="C13" s="11"/>
      <c r="D13" s="11"/>
      <c r="E13" s="40"/>
    </row>
    <row r="14" spans="1:8" ht="15">
      <c r="A14" s="55"/>
      <c r="B14" s="55"/>
      <c r="C14" s="55"/>
      <c r="D14" s="55"/>
      <c r="E14" s="55"/>
      <c r="F14" s="55"/>
    </row>
    <row r="15" spans="1:8">
      <c r="F15" s="1"/>
    </row>
    <row r="16" spans="1:8">
      <c r="F16" s="1"/>
    </row>
  </sheetData>
  <sheetProtection selectLockedCells="1" selectUnlockedCells="1"/>
  <mergeCells count="13">
    <mergeCell ref="C11:E11"/>
    <mergeCell ref="C12:E12"/>
    <mergeCell ref="C7:E7"/>
    <mergeCell ref="C8:E8"/>
    <mergeCell ref="C9:E9"/>
    <mergeCell ref="C10:E10"/>
    <mergeCell ref="C5:E5"/>
    <mergeCell ref="C4:E4"/>
    <mergeCell ref="C6:E6"/>
    <mergeCell ref="A1:F1"/>
    <mergeCell ref="A3:F3"/>
    <mergeCell ref="A2:B2"/>
    <mergeCell ref="C2:E2"/>
  </mergeCells>
  <pageMargins left="0.78749999999999998" right="0.2361111111111111" top="0.59027777777777779" bottom="0.74791666666666667" header="0.51180555555555551" footer="0.51180555555555551"/>
  <pageSetup paperSize="9" scale="98" firstPageNumber="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0"/>
  <sheetViews>
    <sheetView tabSelected="1" topLeftCell="A49" zoomScaleNormal="100" workbookViewId="0">
      <selection activeCell="G114" sqref="G114"/>
    </sheetView>
  </sheetViews>
  <sheetFormatPr defaultRowHeight="14.25"/>
  <cols>
    <col min="1" max="1" width="4.625" style="2" customWidth="1"/>
    <col min="2" max="2" width="18.125" style="2" customWidth="1"/>
    <col min="3" max="3" width="35.625" style="2" customWidth="1"/>
    <col min="4" max="4" width="9.25" style="2" customWidth="1"/>
    <col min="5" max="5" width="25.25" style="1" customWidth="1"/>
    <col min="6" max="6" width="9" style="124"/>
    <col min="7" max="7" width="55.5" customWidth="1"/>
  </cols>
  <sheetData>
    <row r="1" spans="1:9" ht="97.5" customHeight="1" thickBot="1">
      <c r="A1" s="159" t="s">
        <v>225</v>
      </c>
      <c r="B1" s="160"/>
      <c r="C1" s="160"/>
      <c r="D1" s="160"/>
      <c r="E1" s="161"/>
    </row>
    <row r="2" spans="1:9" ht="123.75" customHeight="1" thickBot="1">
      <c r="A2" s="151" t="s">
        <v>169</v>
      </c>
      <c r="B2" s="162"/>
      <c r="C2" s="153" t="s">
        <v>69</v>
      </c>
      <c r="D2" s="155"/>
      <c r="E2" s="109" t="s">
        <v>127</v>
      </c>
      <c r="G2" s="62"/>
    </row>
    <row r="3" spans="1:9" s="17" customFormat="1" ht="14.25" customHeight="1" thickBot="1">
      <c r="A3" s="163" t="s">
        <v>7</v>
      </c>
      <c r="B3" s="165" t="s">
        <v>90</v>
      </c>
      <c r="C3" s="165" t="s">
        <v>112</v>
      </c>
      <c r="D3" s="166" t="s">
        <v>6</v>
      </c>
      <c r="E3" s="168" t="s">
        <v>5</v>
      </c>
      <c r="F3" s="125"/>
    </row>
    <row r="4" spans="1:9" s="17" customFormat="1" ht="24.75" customHeight="1" thickBot="1">
      <c r="A4" s="164"/>
      <c r="B4" s="163"/>
      <c r="C4" s="163"/>
      <c r="D4" s="167"/>
      <c r="E4" s="169"/>
      <c r="F4" s="125"/>
    </row>
    <row r="5" spans="1:9" ht="16.5" customHeight="1" thickBot="1">
      <c r="A5" s="156" t="s">
        <v>84</v>
      </c>
      <c r="B5" s="157"/>
      <c r="C5" s="157"/>
      <c r="D5" s="157"/>
      <c r="E5" s="158"/>
      <c r="F5" s="126"/>
      <c r="G5" s="8"/>
      <c r="H5" s="7"/>
    </row>
    <row r="6" spans="1:9" s="16" customFormat="1" ht="32.25" customHeight="1" thickBot="1">
      <c r="A6" s="12" t="s">
        <v>89</v>
      </c>
      <c r="B6" s="12" t="s">
        <v>10</v>
      </c>
      <c r="C6" s="13" t="s">
        <v>4</v>
      </c>
      <c r="D6" s="14"/>
      <c r="E6" s="15"/>
      <c r="F6" s="127"/>
    </row>
    <row r="7" spans="1:9" s="18" customFormat="1" ht="54.75" customHeight="1" thickBot="1">
      <c r="A7" s="21" t="s">
        <v>74</v>
      </c>
      <c r="B7" s="22" t="s">
        <v>126</v>
      </c>
      <c r="C7" s="23" t="s">
        <v>12</v>
      </c>
      <c r="D7" s="24"/>
      <c r="E7" s="25"/>
      <c r="F7" s="121"/>
    </row>
    <row r="8" spans="1:9" s="18" customFormat="1" ht="29.25" customHeight="1" thickBot="1">
      <c r="A8" s="19">
        <v>1</v>
      </c>
      <c r="B8" s="19" t="s">
        <v>145</v>
      </c>
      <c r="C8" s="66" t="s">
        <v>170</v>
      </c>
      <c r="D8" s="19" t="s">
        <v>3</v>
      </c>
      <c r="E8" s="63">
        <f>607/1000</f>
        <v>0.60699999999999998</v>
      </c>
      <c r="F8" s="121"/>
      <c r="G8" s="57"/>
    </row>
    <row r="9" spans="1:9" s="18" customFormat="1" ht="32.25" customHeight="1" thickBot="1">
      <c r="A9" s="19">
        <v>2</v>
      </c>
      <c r="B9" s="19" t="s">
        <v>144</v>
      </c>
      <c r="C9" s="27" t="s">
        <v>66</v>
      </c>
      <c r="D9" s="28" t="s">
        <v>67</v>
      </c>
      <c r="E9" s="63">
        <v>1</v>
      </c>
      <c r="F9" s="121"/>
      <c r="G9" s="57"/>
    </row>
    <row r="10" spans="1:9" s="87" customFormat="1" ht="32.25" customHeight="1" thickBot="1">
      <c r="A10" s="99" t="s">
        <v>75</v>
      </c>
      <c r="B10" s="100" t="s">
        <v>125</v>
      </c>
      <c r="C10" s="101" t="s">
        <v>175</v>
      </c>
      <c r="D10" s="102"/>
      <c r="E10" s="102"/>
      <c r="F10" s="121"/>
      <c r="G10" s="57"/>
    </row>
    <row r="11" spans="1:9" s="87" customFormat="1" ht="32.25" customHeight="1" thickBot="1">
      <c r="A11" s="98">
        <v>3</v>
      </c>
      <c r="B11" s="88" t="s">
        <v>143</v>
      </c>
      <c r="C11" s="30" t="s">
        <v>158</v>
      </c>
      <c r="D11" s="88" t="s">
        <v>0</v>
      </c>
      <c r="E11" s="67">
        <v>2</v>
      </c>
      <c r="F11" s="121"/>
      <c r="G11" s="57"/>
    </row>
    <row r="12" spans="1:9" s="87" customFormat="1" ht="32.25" customHeight="1" thickBot="1">
      <c r="A12" s="98">
        <v>4</v>
      </c>
      <c r="B12" s="88" t="s">
        <v>143</v>
      </c>
      <c r="C12" s="30" t="s">
        <v>179</v>
      </c>
      <c r="D12" s="88" t="s">
        <v>0</v>
      </c>
      <c r="E12" s="67">
        <v>1</v>
      </c>
      <c r="F12" s="121"/>
      <c r="G12" s="57"/>
    </row>
    <row r="13" spans="1:9" s="87" customFormat="1" ht="32.25" customHeight="1" thickBot="1">
      <c r="A13" s="98">
        <v>5</v>
      </c>
      <c r="B13" s="98" t="s">
        <v>143</v>
      </c>
      <c r="C13" s="103" t="s">
        <v>176</v>
      </c>
      <c r="D13" s="98" t="s">
        <v>0</v>
      </c>
      <c r="E13" s="68">
        <v>3</v>
      </c>
      <c r="F13" s="121"/>
      <c r="G13" s="57"/>
    </row>
    <row r="14" spans="1:9" s="87" customFormat="1" ht="32.25" customHeight="1" thickBot="1">
      <c r="A14" s="98">
        <v>6</v>
      </c>
      <c r="B14" s="98" t="s">
        <v>143</v>
      </c>
      <c r="C14" s="103" t="s">
        <v>177</v>
      </c>
      <c r="D14" s="98" t="s">
        <v>178</v>
      </c>
      <c r="E14" s="68">
        <v>12</v>
      </c>
      <c r="F14" s="121"/>
      <c r="G14" s="57"/>
    </row>
    <row r="15" spans="1:9" s="18" customFormat="1" ht="45" customHeight="1" thickBot="1">
      <c r="A15" s="89" t="s">
        <v>76</v>
      </c>
      <c r="B15" s="90" t="s">
        <v>123</v>
      </c>
      <c r="C15" s="92" t="s">
        <v>124</v>
      </c>
      <c r="D15" s="93"/>
      <c r="E15" s="93"/>
      <c r="F15" s="121"/>
      <c r="G15" s="57"/>
    </row>
    <row r="16" spans="1:9" s="18" customFormat="1" ht="38.25" customHeight="1" thickBot="1">
      <c r="A16" s="19">
        <v>7</v>
      </c>
      <c r="B16" s="19" t="s">
        <v>142</v>
      </c>
      <c r="C16" s="30" t="s">
        <v>237</v>
      </c>
      <c r="D16" s="19" t="s">
        <v>92</v>
      </c>
      <c r="E16" s="63">
        <f>2*588+395.64</f>
        <v>1571.6399999999999</v>
      </c>
      <c r="F16" s="121"/>
      <c r="G16" s="64"/>
      <c r="I16" s="18">
        <f>9.85+50.87+58.31+20.04+15.53+3.89+50.8+61.84+13.76+18.52+17.35</f>
        <v>320.76</v>
      </c>
    </row>
    <row r="17" spans="1:7" s="18" customFormat="1" ht="49.5" customHeight="1" thickBot="1">
      <c r="A17" s="21" t="s">
        <v>150</v>
      </c>
      <c r="B17" s="22" t="s">
        <v>122</v>
      </c>
      <c r="C17" s="31" t="s">
        <v>13</v>
      </c>
      <c r="D17" s="21"/>
      <c r="E17" s="21"/>
      <c r="F17" s="121"/>
    </row>
    <row r="18" spans="1:7" s="87" customFormat="1" ht="48.75" thickBot="1">
      <c r="A18" s="88">
        <v>8</v>
      </c>
      <c r="B18" s="88" t="s">
        <v>141</v>
      </c>
      <c r="C18" s="91" t="s">
        <v>171</v>
      </c>
      <c r="D18" s="88" t="s">
        <v>1</v>
      </c>
      <c r="E18" s="96">
        <f>11.4+6.2+5.6+6.2+6.1+6+6.2+8.4+5.73</f>
        <v>61.83</v>
      </c>
      <c r="F18" s="121"/>
    </row>
    <row r="19" spans="1:7" s="18" customFormat="1" ht="72.75" thickBot="1">
      <c r="A19" s="19">
        <v>9</v>
      </c>
      <c r="B19" s="19" t="s">
        <v>141</v>
      </c>
      <c r="C19" s="27" t="s">
        <v>172</v>
      </c>
      <c r="D19" s="19" t="s">
        <v>1</v>
      </c>
      <c r="E19" s="63">
        <f>18+30.4+118+25+39+737+63.9+111.1+57.3+38.9+147.7+9.5+29.8+88.4+23.8+128.8+27.6+20.9+16+14.5+15.6+24.9+8.8+67.4+87.5+38.6+34.1+19.8</f>
        <v>2042.2999999999997</v>
      </c>
      <c r="F19" s="121"/>
    </row>
    <row r="20" spans="1:7" s="18" customFormat="1" ht="60.75" thickBot="1">
      <c r="A20" s="19">
        <v>10</v>
      </c>
      <c r="B20" s="88" t="s">
        <v>141</v>
      </c>
      <c r="C20" s="91" t="s">
        <v>253</v>
      </c>
      <c r="D20" s="88" t="s">
        <v>0</v>
      </c>
      <c r="E20" s="96">
        <v>2</v>
      </c>
      <c r="F20" s="121"/>
    </row>
    <row r="21" spans="1:7" s="87" customFormat="1" ht="84.75" thickBot="1">
      <c r="A21" s="88">
        <v>11</v>
      </c>
      <c r="B21" s="88" t="s">
        <v>141</v>
      </c>
      <c r="C21" s="83" t="s">
        <v>252</v>
      </c>
      <c r="D21" s="88" t="s">
        <v>0</v>
      </c>
      <c r="E21" s="96">
        <v>2</v>
      </c>
      <c r="F21" s="121"/>
    </row>
    <row r="22" spans="1:7" s="77" customFormat="1" ht="48.75" thickBot="1">
      <c r="A22" s="78">
        <v>12</v>
      </c>
      <c r="B22" s="88" t="s">
        <v>148</v>
      </c>
      <c r="C22" s="80" t="s">
        <v>195</v>
      </c>
      <c r="D22" s="88" t="s">
        <v>153</v>
      </c>
      <c r="E22" s="96">
        <f>3.7+4.8</f>
        <v>8.5</v>
      </c>
      <c r="F22" s="121"/>
    </row>
    <row r="23" spans="1:7" s="18" customFormat="1" ht="132.75" thickBot="1">
      <c r="A23" s="19">
        <v>13</v>
      </c>
      <c r="B23" s="19" t="s">
        <v>141</v>
      </c>
      <c r="C23" s="71" t="s">
        <v>194</v>
      </c>
      <c r="D23" s="70" t="s">
        <v>92</v>
      </c>
      <c r="E23" s="96">
        <f>61.1+10.7+51+41.2+19+114.5+145.5+65.7+104.9+30.5+298.2+156.2+110.9+44.4+112.1+18.5+11.4+15+13.4+27.9+2.3+116.3+22.9+90.8+66.9+93.6+36.4+16.8+184.3+24.6+31.1+44.1+43+74+67.9</f>
        <v>2367.1000000000004</v>
      </c>
      <c r="F23" s="121"/>
    </row>
    <row r="24" spans="1:7" s="87" customFormat="1" ht="48.75" thickBot="1">
      <c r="A24" s="88">
        <v>14</v>
      </c>
      <c r="B24" s="88" t="s">
        <v>141</v>
      </c>
      <c r="C24" s="91" t="s">
        <v>197</v>
      </c>
      <c r="D24" s="88" t="s">
        <v>92</v>
      </c>
      <c r="E24" s="96">
        <f>114+45</f>
        <v>159</v>
      </c>
      <c r="F24" s="121"/>
    </row>
    <row r="25" spans="1:7" s="77" customFormat="1" ht="60.75" thickBot="1">
      <c r="A25" s="78">
        <v>15</v>
      </c>
      <c r="B25" s="78" t="s">
        <v>141</v>
      </c>
      <c r="C25" s="79" t="s">
        <v>198</v>
      </c>
      <c r="D25" s="78" t="s">
        <v>92</v>
      </c>
      <c r="E25" s="82">
        <f>1394.7+329.9+1103.8</f>
        <v>2828.3999999999996</v>
      </c>
      <c r="F25" s="121"/>
    </row>
    <row r="26" spans="1:7" s="18" customFormat="1" ht="60.75" thickBot="1">
      <c r="A26" s="19">
        <v>16</v>
      </c>
      <c r="B26" s="19" t="s">
        <v>141</v>
      </c>
      <c r="C26" s="27" t="s">
        <v>196</v>
      </c>
      <c r="D26" s="19" t="s">
        <v>92</v>
      </c>
      <c r="E26" s="63">
        <f>(16.7+7+4.7+7.9+12.3+9.2+15.8+21.6+19.8+4+9+34+39+19.6+14.8)*0.4</f>
        <v>94.160000000000011</v>
      </c>
      <c r="F26" s="121"/>
    </row>
    <row r="27" spans="1:7" s="87" customFormat="1" ht="48.75" thickBot="1">
      <c r="A27" s="88">
        <v>17</v>
      </c>
      <c r="B27" s="116" t="s">
        <v>141</v>
      </c>
      <c r="C27" s="91" t="s">
        <v>184</v>
      </c>
      <c r="D27" s="88" t="s">
        <v>0</v>
      </c>
      <c r="E27" s="96">
        <v>10</v>
      </c>
      <c r="F27" s="121"/>
    </row>
    <row r="28" spans="1:7" s="18" customFormat="1" ht="60.75" thickBot="1">
      <c r="A28" s="19">
        <v>18</v>
      </c>
      <c r="B28" s="19" t="s">
        <v>141</v>
      </c>
      <c r="C28" s="27" t="s">
        <v>173</v>
      </c>
      <c r="D28" s="19" t="s">
        <v>0</v>
      </c>
      <c r="E28" s="63">
        <v>53</v>
      </c>
      <c r="F28" s="121"/>
      <c r="G28" s="59"/>
    </row>
    <row r="29" spans="1:7" s="87" customFormat="1" ht="48.75" thickBot="1">
      <c r="A29" s="88">
        <v>19</v>
      </c>
      <c r="B29" s="88" t="s">
        <v>141</v>
      </c>
      <c r="C29" s="91" t="s">
        <v>180</v>
      </c>
      <c r="D29" s="88" t="s">
        <v>0</v>
      </c>
      <c r="E29" s="96">
        <v>2</v>
      </c>
      <c r="F29" s="121"/>
      <c r="G29" s="95"/>
    </row>
    <row r="30" spans="1:7" s="18" customFormat="1" ht="48.75" thickBot="1">
      <c r="A30" s="19">
        <v>20</v>
      </c>
      <c r="B30" s="19" t="s">
        <v>141</v>
      </c>
      <c r="C30" s="65" t="s">
        <v>174</v>
      </c>
      <c r="D30" s="19" t="s">
        <v>153</v>
      </c>
      <c r="E30" s="63">
        <f>33.5+46.2+25.4</f>
        <v>105.1</v>
      </c>
      <c r="F30" s="121"/>
      <c r="G30" s="59"/>
    </row>
    <row r="31" spans="1:7" s="18" customFormat="1" ht="72.75" thickBot="1">
      <c r="A31" s="19">
        <v>21</v>
      </c>
      <c r="B31" s="19" t="s">
        <v>141</v>
      </c>
      <c r="C31" s="27" t="s">
        <v>199</v>
      </c>
      <c r="D31" s="19" t="s">
        <v>91</v>
      </c>
      <c r="E31" s="63">
        <f>0.045*2043.3+5+2367.1*0.25+159*0.1+2861.4*0.25+0.15*94.14</f>
        <v>1434.0945000000002</v>
      </c>
      <c r="F31" s="121"/>
      <c r="G31" s="59"/>
    </row>
    <row r="32" spans="1:7" s="18" customFormat="1" ht="60.75" thickBot="1">
      <c r="A32" s="19">
        <v>22</v>
      </c>
      <c r="B32" s="19" t="s">
        <v>141</v>
      </c>
      <c r="C32" s="27" t="s">
        <v>162</v>
      </c>
      <c r="D32" s="19" t="s">
        <v>91</v>
      </c>
      <c r="E32" s="63">
        <f>0.1*2828.4+242*0.02</f>
        <v>287.68</v>
      </c>
      <c r="F32" s="121"/>
      <c r="G32" s="59"/>
    </row>
    <row r="33" spans="1:7" s="87" customFormat="1" ht="48.75" thickBot="1">
      <c r="A33" s="117" t="s">
        <v>255</v>
      </c>
      <c r="B33" s="110" t="s">
        <v>232</v>
      </c>
      <c r="C33" s="111" t="s">
        <v>233</v>
      </c>
      <c r="D33" s="93"/>
      <c r="E33" s="89"/>
      <c r="F33" s="121"/>
      <c r="G33" s="95"/>
    </row>
    <row r="34" spans="1:7" s="87" customFormat="1" ht="96.75" thickBot="1">
      <c r="A34" s="88">
        <v>23</v>
      </c>
      <c r="B34" s="112" t="s">
        <v>234</v>
      </c>
      <c r="C34" s="91" t="s">
        <v>235</v>
      </c>
      <c r="D34" s="88" t="s">
        <v>1</v>
      </c>
      <c r="E34" s="96">
        <f>13.5+7.1+8.7+69.3+8.6+8.1+9.8+8.4+8.4+5.2+5.2+5.2+5.2+5.7+8.4+10.8+36.2+4.4+7+8.3+7.6+4.5+4.5+7.5+8+21.4+6.9+9.2</f>
        <v>313.09999999999991</v>
      </c>
      <c r="F34" s="121"/>
      <c r="G34" s="95"/>
    </row>
    <row r="35" spans="1:7" s="115" customFormat="1" ht="29.25" customHeight="1" thickBot="1">
      <c r="A35" s="116">
        <v>24</v>
      </c>
      <c r="B35" s="116" t="s">
        <v>148</v>
      </c>
      <c r="C35" s="120" t="s">
        <v>151</v>
      </c>
      <c r="D35" s="116" t="s">
        <v>0</v>
      </c>
      <c r="E35" s="123">
        <v>9</v>
      </c>
      <c r="F35" s="121"/>
      <c r="G35" s="122"/>
    </row>
    <row r="36" spans="1:7" s="18" customFormat="1" ht="24" customHeight="1" thickBot="1">
      <c r="A36" s="32" t="s">
        <v>96</v>
      </c>
      <c r="B36" s="12" t="s">
        <v>62</v>
      </c>
      <c r="C36" s="13" t="s">
        <v>17</v>
      </c>
      <c r="D36" s="33"/>
      <c r="E36" s="33"/>
      <c r="F36" s="121"/>
      <c r="G36" s="60"/>
    </row>
    <row r="37" spans="1:7" s="72" customFormat="1" ht="96.75" thickBot="1">
      <c r="A37" s="78">
        <v>25</v>
      </c>
      <c r="B37" s="78" t="s">
        <v>140</v>
      </c>
      <c r="C37" s="80" t="s">
        <v>254</v>
      </c>
      <c r="D37" s="78" t="s">
        <v>155</v>
      </c>
      <c r="E37" s="82">
        <f>457.58+454.88</f>
        <v>912.46</v>
      </c>
      <c r="F37" s="121"/>
      <c r="G37" s="60"/>
    </row>
    <row r="38" spans="1:7" s="115" customFormat="1" ht="168.75" thickBot="1">
      <c r="A38" s="116">
        <v>26</v>
      </c>
      <c r="B38" s="116" t="s">
        <v>140</v>
      </c>
      <c r="C38" s="120" t="s">
        <v>241</v>
      </c>
      <c r="D38" s="116" t="s">
        <v>155</v>
      </c>
      <c r="E38" s="123">
        <f>(1.2*1.4*2.9)*4
+
(1.2*1.4*3.4)*10
+
(1.2*1.4*3.9)*9
+
(2.5*2.5*3.9)*4</f>
        <v>233.07599999999999</v>
      </c>
      <c r="F38" s="121"/>
      <c r="G38" s="60"/>
    </row>
    <row r="39" spans="1:7" s="115" customFormat="1" ht="96.75" thickBot="1">
      <c r="A39" s="116">
        <v>27</v>
      </c>
      <c r="B39" s="116" t="s">
        <v>140</v>
      </c>
      <c r="C39" s="120" t="s">
        <v>240</v>
      </c>
      <c r="D39" s="116" t="s">
        <v>155</v>
      </c>
      <c r="E39" s="123">
        <f>82.6*2.3*0.6+126.5*4*1</f>
        <v>619.98799999999994</v>
      </c>
      <c r="F39" s="121"/>
      <c r="G39" s="60"/>
    </row>
    <row r="40" spans="1:7" s="18" customFormat="1" ht="60.75" thickBot="1">
      <c r="A40" s="19">
        <v>28</v>
      </c>
      <c r="B40" s="19" t="s">
        <v>139</v>
      </c>
      <c r="C40" s="34" t="s">
        <v>239</v>
      </c>
      <c r="D40" s="19" t="s">
        <v>155</v>
      </c>
      <c r="E40" s="63">
        <f>1571.6*0.2-1671.9*0.1</f>
        <v>147.12999999999997</v>
      </c>
      <c r="F40" s="121"/>
      <c r="G40" s="57"/>
    </row>
    <row r="41" spans="1:7" s="115" customFormat="1" ht="48.75" thickBot="1">
      <c r="A41" s="113" t="s">
        <v>97</v>
      </c>
      <c r="B41" s="114" t="s">
        <v>121</v>
      </c>
      <c r="C41" s="35" t="s">
        <v>71</v>
      </c>
      <c r="D41" s="119"/>
      <c r="E41" s="119"/>
      <c r="F41" s="121"/>
      <c r="G41" s="121"/>
    </row>
    <row r="42" spans="1:7" s="115" customFormat="1" ht="48.75" thickBot="1">
      <c r="A42" s="116">
        <v>29</v>
      </c>
      <c r="B42" s="116" t="s">
        <v>147</v>
      </c>
      <c r="C42" s="120" t="s">
        <v>242</v>
      </c>
      <c r="D42" s="116" t="s">
        <v>155</v>
      </c>
      <c r="E42" s="123">
        <f>((3.14*1.78^2/4)*4)*0.2</f>
        <v>1.9897552000000003</v>
      </c>
      <c r="F42" s="121"/>
      <c r="G42" s="121"/>
    </row>
    <row r="43" spans="1:7" s="115" customFormat="1" ht="48.75" thickBot="1">
      <c r="A43" s="116">
        <v>30</v>
      </c>
      <c r="B43" s="116" t="s">
        <v>147</v>
      </c>
      <c r="C43" s="120" t="s">
        <v>168</v>
      </c>
      <c r="D43" s="116" t="s">
        <v>155</v>
      </c>
      <c r="E43" s="123">
        <f>((3.14*1^2/4)*24)*0.15</f>
        <v>2.8260000000000001</v>
      </c>
      <c r="F43" s="121"/>
      <c r="G43" s="121"/>
    </row>
    <row r="44" spans="1:7" s="115" customFormat="1" ht="72.75" thickBot="1">
      <c r="A44" s="116">
        <v>31</v>
      </c>
      <c r="B44" s="116" t="s">
        <v>147</v>
      </c>
      <c r="C44" s="120" t="s">
        <v>247</v>
      </c>
      <c r="D44" s="116" t="s">
        <v>0</v>
      </c>
      <c r="E44" s="123">
        <v>4</v>
      </c>
      <c r="F44" s="121"/>
      <c r="G44" s="121"/>
    </row>
    <row r="45" spans="1:7" s="115" customFormat="1" ht="72.75" thickBot="1">
      <c r="A45" s="116">
        <v>32</v>
      </c>
      <c r="B45" s="116" t="s">
        <v>147</v>
      </c>
      <c r="C45" s="120" t="s">
        <v>246</v>
      </c>
      <c r="D45" s="116" t="s">
        <v>0</v>
      </c>
      <c r="E45" s="123">
        <v>10</v>
      </c>
      <c r="F45" s="121"/>
      <c r="G45" s="121"/>
    </row>
    <row r="46" spans="1:7" ht="72.75" thickBot="1">
      <c r="A46" s="116">
        <v>33</v>
      </c>
      <c r="B46" s="116" t="s">
        <v>147</v>
      </c>
      <c r="C46" s="120" t="s">
        <v>245</v>
      </c>
      <c r="D46" s="116" t="s">
        <v>0</v>
      </c>
      <c r="E46" s="123">
        <v>9</v>
      </c>
    </row>
    <row r="47" spans="1:7" s="115" customFormat="1" ht="72.75" thickBot="1">
      <c r="A47" s="116">
        <v>34</v>
      </c>
      <c r="B47" s="116" t="s">
        <v>147</v>
      </c>
      <c r="C47" s="120" t="s">
        <v>248</v>
      </c>
      <c r="D47" s="116" t="s">
        <v>1</v>
      </c>
      <c r="E47" s="123">
        <f>82.6</f>
        <v>82.6</v>
      </c>
      <c r="F47" s="121"/>
      <c r="G47" s="121"/>
    </row>
    <row r="48" spans="1:7" s="115" customFormat="1" ht="60.75" thickBot="1">
      <c r="A48" s="116">
        <v>35</v>
      </c>
      <c r="B48" s="116" t="s">
        <v>147</v>
      </c>
      <c r="C48" s="120" t="s">
        <v>244</v>
      </c>
      <c r="D48" s="116" t="s">
        <v>0</v>
      </c>
      <c r="E48" s="123">
        <v>4</v>
      </c>
      <c r="F48" s="121"/>
      <c r="G48" s="121"/>
    </row>
    <row r="49" spans="1:8" s="115" customFormat="1" ht="72.75" thickBot="1">
      <c r="A49" s="116">
        <v>36</v>
      </c>
      <c r="B49" s="116" t="s">
        <v>147</v>
      </c>
      <c r="C49" s="120" t="s">
        <v>243</v>
      </c>
      <c r="D49" s="116" t="s">
        <v>1</v>
      </c>
      <c r="E49" s="123">
        <f>130.2</f>
        <v>130.19999999999999</v>
      </c>
      <c r="F49" s="121"/>
      <c r="G49" s="121"/>
    </row>
    <row r="50" spans="1:8" s="115" customFormat="1" ht="34.5" customHeight="1" thickBot="1">
      <c r="A50" s="116">
        <v>37</v>
      </c>
      <c r="B50" s="116" t="s">
        <v>148</v>
      </c>
      <c r="C50" s="120" t="s">
        <v>159</v>
      </c>
      <c r="D50" s="116" t="s">
        <v>0</v>
      </c>
      <c r="E50" s="123">
        <f>28</f>
        <v>28</v>
      </c>
      <c r="F50" s="121"/>
      <c r="G50" s="121"/>
    </row>
    <row r="51" spans="1:8" s="115" customFormat="1" ht="36" customHeight="1" thickBot="1">
      <c r="A51" s="116">
        <v>38</v>
      </c>
      <c r="B51" s="116" t="s">
        <v>148</v>
      </c>
      <c r="C51" s="120" t="s">
        <v>149</v>
      </c>
      <c r="D51" s="116" t="s">
        <v>0</v>
      </c>
      <c r="E51" s="123">
        <f>45</f>
        <v>45</v>
      </c>
      <c r="F51" s="121"/>
      <c r="G51" s="121"/>
    </row>
    <row r="52" spans="1:8" s="18" customFormat="1" ht="51.75" customHeight="1" thickBot="1">
      <c r="A52" s="113" t="s">
        <v>98</v>
      </c>
      <c r="B52" s="14" t="s">
        <v>114</v>
      </c>
      <c r="C52" s="35" t="s">
        <v>23</v>
      </c>
      <c r="D52" s="36"/>
      <c r="E52" s="36"/>
      <c r="F52" s="121"/>
      <c r="H52"/>
    </row>
    <row r="53" spans="1:8" s="18" customFormat="1" ht="63.75" customHeight="1" thickBot="1">
      <c r="A53" s="21" t="s">
        <v>79</v>
      </c>
      <c r="B53" s="22" t="s">
        <v>26</v>
      </c>
      <c r="C53" s="31" t="s">
        <v>27</v>
      </c>
      <c r="D53" s="21"/>
      <c r="E53" s="21"/>
      <c r="F53" s="121"/>
    </row>
    <row r="54" spans="1:8" s="87" customFormat="1" ht="132.75" thickBot="1">
      <c r="A54" s="116">
        <v>39</v>
      </c>
      <c r="B54" s="116" t="s">
        <v>138</v>
      </c>
      <c r="C54" s="120" t="s">
        <v>236</v>
      </c>
      <c r="D54" s="116" t="s">
        <v>92</v>
      </c>
      <c r="E54" s="123">
        <f>2739.1+211.5+112+2318.7+590.9+118.2+35.2+65.3+36.4+65.5+106.9+38+228+55.8+60.8</f>
        <v>6782.2999999999984</v>
      </c>
      <c r="F54" s="121"/>
    </row>
    <row r="55" spans="1:8" s="18" customFormat="1" ht="60.75" thickBot="1">
      <c r="A55" s="19">
        <v>40</v>
      </c>
      <c r="B55" s="19" t="s">
        <v>133</v>
      </c>
      <c r="C55" s="37" t="s">
        <v>208</v>
      </c>
      <c r="D55" s="19" t="s">
        <v>92</v>
      </c>
      <c r="E55" s="63">
        <f>257.9+55.7</f>
        <v>313.59999999999997</v>
      </c>
      <c r="F55" s="121"/>
      <c r="G55" s="69"/>
    </row>
    <row r="56" spans="1:8" s="18" customFormat="1" ht="144.75" thickBot="1">
      <c r="A56" s="19">
        <v>41</v>
      </c>
      <c r="B56" s="88" t="s">
        <v>133</v>
      </c>
      <c r="C56" s="94" t="s">
        <v>213</v>
      </c>
      <c r="D56" s="88" t="s">
        <v>92</v>
      </c>
      <c r="E56" s="96">
        <f>125.5+202*6+(302.5-276)*6+(583.5-440-8)*6+81.4+74.2+86+91.8+96.2</f>
        <v>2739.1</v>
      </c>
      <c r="F56" s="121"/>
    </row>
    <row r="57" spans="1:8" s="87" customFormat="1" ht="84.75" thickBot="1">
      <c r="A57" s="88">
        <v>42</v>
      </c>
      <c r="B57" s="88" t="s">
        <v>133</v>
      </c>
      <c r="C57" s="94" t="s">
        <v>215</v>
      </c>
      <c r="D57" s="88" t="s">
        <v>92</v>
      </c>
      <c r="E57" s="96">
        <f>(276-202)*0.5*2+(440-302.5)*0.5*2</f>
        <v>211.5</v>
      </c>
      <c r="F57" s="121"/>
    </row>
    <row r="58" spans="1:8" s="87" customFormat="1" ht="144.75" thickBot="1">
      <c r="A58" s="88">
        <v>43</v>
      </c>
      <c r="B58" s="88" t="s">
        <v>133</v>
      </c>
      <c r="C58" s="94" t="s">
        <v>214</v>
      </c>
      <c r="D58" s="88" t="s">
        <v>92</v>
      </c>
      <c r="E58" s="96">
        <f>125.5+202*6+(302.5-276)*6+(583.5-440-8)*6+81.4+74.2+86+91.8+96.2</f>
        <v>2739.1</v>
      </c>
      <c r="F58" s="121"/>
    </row>
    <row r="59" spans="1:8" s="87" customFormat="1" ht="84.75" thickBot="1">
      <c r="A59" s="88">
        <v>44</v>
      </c>
      <c r="B59" s="88" t="s">
        <v>133</v>
      </c>
      <c r="C59" s="94" t="s">
        <v>227</v>
      </c>
      <c r="D59" s="88" t="s">
        <v>92</v>
      </c>
      <c r="E59" s="96">
        <f>(276-202)*0.5*2+(440-302.5)*0.5*2</f>
        <v>211.5</v>
      </c>
      <c r="F59" s="121"/>
    </row>
    <row r="60" spans="1:8" s="18" customFormat="1" ht="120.75" thickBot="1">
      <c r="A60" s="19">
        <v>45</v>
      </c>
      <c r="B60" s="19" t="s">
        <v>133</v>
      </c>
      <c r="C60" s="94" t="s">
        <v>216</v>
      </c>
      <c r="D60" s="19" t="s">
        <v>92</v>
      </c>
      <c r="E60" s="63">
        <f>228+55.8+60.8+590.9+118.2+35.2+65.3+36.4+65.5</f>
        <v>1256.1000000000001</v>
      </c>
      <c r="F60" s="121"/>
      <c r="G60" s="69"/>
    </row>
    <row r="61" spans="1:8" s="87" customFormat="1" ht="60.75" thickBot="1">
      <c r="A61" s="88">
        <v>46</v>
      </c>
      <c r="B61" s="88" t="s">
        <v>133</v>
      </c>
      <c r="C61" s="94" t="s">
        <v>217</v>
      </c>
      <c r="D61" s="88" t="s">
        <v>92</v>
      </c>
      <c r="E61" s="96">
        <f>106.9+38</f>
        <v>144.9</v>
      </c>
      <c r="F61" s="121"/>
      <c r="G61" s="69"/>
    </row>
    <row r="62" spans="1:8" s="18" customFormat="1" ht="51.75" customHeight="1" thickBot="1">
      <c r="A62" s="113" t="s">
        <v>99</v>
      </c>
      <c r="B62" s="14" t="s">
        <v>116</v>
      </c>
      <c r="C62" s="35" t="s">
        <v>115</v>
      </c>
      <c r="D62" s="32"/>
      <c r="E62" s="32"/>
      <c r="F62" s="121"/>
    </row>
    <row r="63" spans="1:8" s="18" customFormat="1" ht="69" customHeight="1" thickBot="1">
      <c r="A63" s="21" t="s">
        <v>82</v>
      </c>
      <c r="B63" s="22" t="s">
        <v>120</v>
      </c>
      <c r="C63" s="31" t="s">
        <v>36</v>
      </c>
      <c r="D63" s="21"/>
      <c r="E63" s="21"/>
      <c r="F63" s="121"/>
    </row>
    <row r="64" spans="1:8" s="18" customFormat="1" ht="72.75" thickBot="1">
      <c r="A64" s="19">
        <v>47</v>
      </c>
      <c r="B64" s="19" t="s">
        <v>131</v>
      </c>
      <c r="C64" s="26" t="s">
        <v>202</v>
      </c>
      <c r="D64" s="19" t="s">
        <v>92</v>
      </c>
      <c r="E64" s="63">
        <f>1394.7+329.9+1103.8</f>
        <v>2828.3999999999996</v>
      </c>
      <c r="F64" s="121"/>
      <c r="G64" s="59"/>
    </row>
    <row r="65" spans="1:8" s="87" customFormat="1" ht="72.75" thickBot="1">
      <c r="A65" s="88">
        <v>48</v>
      </c>
      <c r="B65" s="88" t="s">
        <v>131</v>
      </c>
      <c r="C65" s="26" t="s">
        <v>200</v>
      </c>
      <c r="D65" s="88" t="s">
        <v>92</v>
      </c>
      <c r="E65" s="96">
        <f>11+151+80</f>
        <v>242</v>
      </c>
      <c r="F65" s="121"/>
      <c r="G65" s="95"/>
    </row>
    <row r="66" spans="1:8" s="87" customFormat="1" ht="48.75" customHeight="1" thickBot="1">
      <c r="A66" s="89" t="s">
        <v>102</v>
      </c>
      <c r="B66" s="90" t="s">
        <v>201</v>
      </c>
      <c r="C66" s="31" t="s">
        <v>205</v>
      </c>
      <c r="D66" s="104"/>
      <c r="E66" s="105"/>
      <c r="F66" s="121"/>
      <c r="G66" s="95"/>
    </row>
    <row r="67" spans="1:8" s="87" customFormat="1" ht="72.75" thickBot="1">
      <c r="A67" s="88">
        <v>49</v>
      </c>
      <c r="B67" s="88" t="s">
        <v>163</v>
      </c>
      <c r="C67" s="94" t="s">
        <v>210</v>
      </c>
      <c r="D67" s="85" t="s">
        <v>92</v>
      </c>
      <c r="E67" s="106">
        <f>E68+E69+E70</f>
        <v>4187.1000000000004</v>
      </c>
      <c r="F67" s="121"/>
      <c r="G67" s="95"/>
    </row>
    <row r="68" spans="1:8" s="87" customFormat="1" ht="108.75" thickBot="1">
      <c r="A68" s="88">
        <v>50</v>
      </c>
      <c r="B68" s="88" t="s">
        <v>203</v>
      </c>
      <c r="C68" s="91" t="s">
        <v>207</v>
      </c>
      <c r="D68" s="85" t="s">
        <v>92</v>
      </c>
      <c r="E68" s="107">
        <f>125.5+202*6+(302.5-276)*6+(583.5-440-8)*6+81.4+74.2+86+91.8+96.2</f>
        <v>2739.1</v>
      </c>
      <c r="F68" s="121"/>
      <c r="G68" s="95"/>
    </row>
    <row r="69" spans="1:8" s="87" customFormat="1" ht="48.75" thickBot="1">
      <c r="A69" s="88">
        <v>51</v>
      </c>
      <c r="B69" s="88" t="s">
        <v>203</v>
      </c>
      <c r="C69" s="91" t="s">
        <v>209</v>
      </c>
      <c r="D69" s="85" t="s">
        <v>92</v>
      </c>
      <c r="E69" s="107">
        <f>60.8+20+30.4+46.5+21.3</f>
        <v>179</v>
      </c>
      <c r="F69" s="121"/>
      <c r="G69" s="95"/>
    </row>
    <row r="70" spans="1:8" s="87" customFormat="1" ht="48.75" thickBot="1">
      <c r="A70" s="88">
        <v>52</v>
      </c>
      <c r="B70" s="88" t="s">
        <v>203</v>
      </c>
      <c r="C70" s="91" t="s">
        <v>206</v>
      </c>
      <c r="D70" s="85" t="s">
        <v>92</v>
      </c>
      <c r="E70" s="107">
        <f>(276-202)*6+(440-302.5)*6</f>
        <v>1269</v>
      </c>
      <c r="F70" s="121"/>
      <c r="G70" s="95"/>
      <c r="H70" s="108"/>
    </row>
    <row r="71" spans="1:8" s="87" customFormat="1" ht="72.75" thickBot="1">
      <c r="A71" s="89" t="s">
        <v>103</v>
      </c>
      <c r="B71" s="90" t="s">
        <v>164</v>
      </c>
      <c r="C71" s="92" t="s">
        <v>165</v>
      </c>
      <c r="D71" s="93"/>
      <c r="E71" s="86"/>
      <c r="F71" s="121"/>
      <c r="G71" s="95"/>
    </row>
    <row r="72" spans="1:8" s="87" customFormat="1" ht="72.75" thickBot="1">
      <c r="A72" s="88">
        <v>53</v>
      </c>
      <c r="B72" s="88" t="s">
        <v>163</v>
      </c>
      <c r="C72" s="94" t="s">
        <v>212</v>
      </c>
      <c r="D72" s="85" t="s">
        <v>92</v>
      </c>
      <c r="E72" s="84">
        <f>E73+E74</f>
        <v>4396.7999999999993</v>
      </c>
      <c r="F72" s="121"/>
      <c r="G72" s="95"/>
    </row>
    <row r="73" spans="1:8" s="87" customFormat="1" ht="132.75" thickBot="1">
      <c r="A73" s="88">
        <v>54</v>
      </c>
      <c r="B73" s="88" t="s">
        <v>166</v>
      </c>
      <c r="C73" s="91" t="s">
        <v>204</v>
      </c>
      <c r="D73" s="85" t="s">
        <v>92</v>
      </c>
      <c r="E73" s="97">
        <f>575.5*6+136.7+81.4+74.2+86+91.8+74.5+96.2+29.5+94.5</f>
        <v>4217.7999999999993</v>
      </c>
      <c r="F73" s="121"/>
      <c r="G73" s="95"/>
    </row>
    <row r="74" spans="1:8" s="87" customFormat="1" ht="48.75" thickBot="1">
      <c r="A74" s="88">
        <v>55</v>
      </c>
      <c r="B74" s="88" t="s">
        <v>166</v>
      </c>
      <c r="C74" s="91" t="s">
        <v>211</v>
      </c>
      <c r="D74" s="85" t="s">
        <v>92</v>
      </c>
      <c r="E74" s="97">
        <f>46.5+21.3+30.4+20+60.8</f>
        <v>179</v>
      </c>
      <c r="F74" s="121"/>
      <c r="G74" s="95"/>
    </row>
    <row r="75" spans="1:8" s="18" customFormat="1" ht="60.75" thickBot="1">
      <c r="A75" s="21" t="s">
        <v>104</v>
      </c>
      <c r="B75" s="22" t="s">
        <v>128</v>
      </c>
      <c r="C75" s="61" t="s">
        <v>129</v>
      </c>
      <c r="D75" s="21"/>
      <c r="E75" s="21"/>
      <c r="F75" s="121"/>
      <c r="G75" s="59"/>
    </row>
    <row r="76" spans="1:8" s="18" customFormat="1" ht="84.75" thickBot="1">
      <c r="A76" s="19">
        <v>56</v>
      </c>
      <c r="B76" s="19" t="s">
        <v>130</v>
      </c>
      <c r="C76" s="26" t="s">
        <v>218</v>
      </c>
      <c r="D76" s="19" t="s">
        <v>92</v>
      </c>
      <c r="E76" s="63">
        <f>106.9+38+228+55.8+590.9+35.2+65.3+36.4+65.5</f>
        <v>1222</v>
      </c>
      <c r="F76" s="121"/>
      <c r="G76" s="59"/>
    </row>
    <row r="77" spans="1:8" s="18" customFormat="1" ht="60.75" thickBot="1">
      <c r="A77" s="19">
        <v>57</v>
      </c>
      <c r="B77" s="19" t="s">
        <v>130</v>
      </c>
      <c r="C77" s="26" t="s">
        <v>219</v>
      </c>
      <c r="D77" s="19" t="s">
        <v>92</v>
      </c>
      <c r="E77" s="63">
        <f>22.8+22.8</f>
        <v>45.6</v>
      </c>
      <c r="F77" s="121"/>
      <c r="G77" s="59"/>
    </row>
    <row r="78" spans="1:8" s="18" customFormat="1" ht="31.5" customHeight="1" thickBot="1">
      <c r="A78" s="113" t="s">
        <v>100</v>
      </c>
      <c r="B78" s="14" t="s">
        <v>117</v>
      </c>
      <c r="C78" s="38" t="s">
        <v>9</v>
      </c>
      <c r="D78" s="32"/>
      <c r="E78" s="32"/>
      <c r="F78" s="121"/>
    </row>
    <row r="79" spans="1:8" s="18" customFormat="1" ht="55.5" customHeight="1" thickBot="1">
      <c r="A79" s="21" t="s">
        <v>83</v>
      </c>
      <c r="B79" s="22" t="s">
        <v>118</v>
      </c>
      <c r="C79" s="29" t="s">
        <v>119</v>
      </c>
      <c r="D79" s="21"/>
      <c r="E79" s="21"/>
      <c r="F79" s="121"/>
    </row>
    <row r="80" spans="1:8" s="18" customFormat="1" ht="108.75" thickBot="1">
      <c r="A80" s="19">
        <v>58</v>
      </c>
      <c r="B80" s="19" t="s">
        <v>108</v>
      </c>
      <c r="C80" s="27" t="s">
        <v>238</v>
      </c>
      <c r="D80" s="19" t="s">
        <v>92</v>
      </c>
      <c r="E80" s="63">
        <f>14.8+2.8+18.8+59.5+28.9+6.1+23.4+10.5+107.1+103.3+37.3+7.1+18.2+9.8+11.3+42.5+1.4+13.2+83.1+34.7+3.4+2.8+38.8+71.8+13.6+31.2+26.1+7.6+92.7+12.8+2.9+69.5+34.6+22.8+15.6+11.7+19.5+37.1+27.2+66.3+9.9+38.6+18.6+76.6+64.9+121.5+100</f>
        <v>1671.8999999999996</v>
      </c>
      <c r="F80" s="121"/>
    </row>
    <row r="81" spans="1:7" s="115" customFormat="1" ht="31.5" customHeight="1" thickBot="1">
      <c r="A81" s="116">
        <v>59</v>
      </c>
      <c r="B81" s="116" t="s">
        <v>249</v>
      </c>
      <c r="C81" s="118" t="s">
        <v>250</v>
      </c>
      <c r="D81" s="116" t="s">
        <v>0</v>
      </c>
      <c r="E81" s="123">
        <v>1</v>
      </c>
      <c r="F81" s="121"/>
    </row>
    <row r="82" spans="1:7" s="115" customFormat="1" ht="31.5" customHeight="1" thickBot="1">
      <c r="A82" s="116">
        <v>60</v>
      </c>
      <c r="B82" s="116" t="s">
        <v>249</v>
      </c>
      <c r="C82" s="118" t="s">
        <v>251</v>
      </c>
      <c r="D82" s="116" t="s">
        <v>0</v>
      </c>
      <c r="E82" s="123">
        <v>3</v>
      </c>
      <c r="F82" s="121"/>
    </row>
    <row r="83" spans="1:7" s="18" customFormat="1" ht="36.75" customHeight="1" thickBot="1">
      <c r="A83" s="113" t="s">
        <v>101</v>
      </c>
      <c r="B83" s="12" t="s">
        <v>42</v>
      </c>
      <c r="C83" s="38" t="s">
        <v>49</v>
      </c>
      <c r="D83" s="32"/>
      <c r="E83" s="32"/>
      <c r="F83" s="121"/>
    </row>
    <row r="84" spans="1:7" s="18" customFormat="1" ht="63.75" customHeight="1" thickBot="1">
      <c r="A84" s="21" t="s">
        <v>86</v>
      </c>
      <c r="B84" s="22" t="s">
        <v>43</v>
      </c>
      <c r="C84" s="29" t="s">
        <v>44</v>
      </c>
      <c r="D84" s="21"/>
      <c r="E84" s="21"/>
      <c r="F84" s="121"/>
    </row>
    <row r="85" spans="1:7" s="18" customFormat="1" ht="51.75" customHeight="1" thickBot="1">
      <c r="A85" s="19">
        <v>61</v>
      </c>
      <c r="B85" s="19" t="s">
        <v>136</v>
      </c>
      <c r="C85" s="58" t="s">
        <v>185</v>
      </c>
      <c r="D85" s="19" t="s">
        <v>92</v>
      </c>
      <c r="E85" s="63">
        <f>263.41</f>
        <v>263.41000000000003</v>
      </c>
      <c r="F85" s="121"/>
    </row>
    <row r="86" spans="1:7" s="18" customFormat="1" ht="69" customHeight="1" thickBot="1">
      <c r="A86" s="21" t="s">
        <v>87</v>
      </c>
      <c r="B86" s="22" t="s">
        <v>46</v>
      </c>
      <c r="C86" s="29" t="s">
        <v>45</v>
      </c>
      <c r="D86" s="21"/>
      <c r="E86" s="21"/>
      <c r="F86" s="121"/>
    </row>
    <row r="87" spans="1:7" s="18" customFormat="1" ht="60.75" thickBot="1">
      <c r="A87" s="19">
        <v>62</v>
      </c>
      <c r="B87" s="19" t="s">
        <v>135</v>
      </c>
      <c r="C87" s="39" t="s">
        <v>181</v>
      </c>
      <c r="D87" s="19" t="s">
        <v>0</v>
      </c>
      <c r="E87" s="63">
        <v>8</v>
      </c>
      <c r="F87" s="121"/>
    </row>
    <row r="88" spans="1:7" s="87" customFormat="1" ht="60.75" thickBot="1">
      <c r="A88" s="88">
        <v>63</v>
      </c>
      <c r="B88" s="88" t="s">
        <v>135</v>
      </c>
      <c r="C88" s="81" t="s">
        <v>182</v>
      </c>
      <c r="D88" s="88" t="s">
        <v>0</v>
      </c>
      <c r="E88" s="96">
        <v>2</v>
      </c>
      <c r="F88" s="121"/>
    </row>
    <row r="89" spans="1:7" s="72" customFormat="1" ht="60.75" thickBot="1">
      <c r="A89" s="73">
        <v>64</v>
      </c>
      <c r="B89" s="73" t="s">
        <v>135</v>
      </c>
      <c r="C89" s="74" t="s">
        <v>183</v>
      </c>
      <c r="D89" s="73" t="s">
        <v>0</v>
      </c>
      <c r="E89" s="75">
        <v>23</v>
      </c>
      <c r="F89" s="121"/>
    </row>
    <row r="90" spans="1:7" s="18" customFormat="1" ht="24" customHeight="1" thickBot="1">
      <c r="A90" s="19">
        <v>65</v>
      </c>
      <c r="B90" s="19" t="s">
        <v>135</v>
      </c>
      <c r="C90" s="81" t="s">
        <v>231</v>
      </c>
      <c r="D90" s="19" t="s">
        <v>0</v>
      </c>
      <c r="E90" s="63">
        <v>5</v>
      </c>
      <c r="F90" s="121"/>
      <c r="G90" s="59"/>
    </row>
    <row r="91" spans="1:7" s="87" customFormat="1" ht="60.75" thickBot="1">
      <c r="A91" s="89" t="s">
        <v>88</v>
      </c>
      <c r="B91" s="90" t="s">
        <v>187</v>
      </c>
      <c r="C91" s="92" t="s">
        <v>186</v>
      </c>
      <c r="D91" s="89"/>
      <c r="E91" s="89"/>
      <c r="F91" s="121"/>
      <c r="G91" s="95"/>
    </row>
    <row r="92" spans="1:7" s="87" customFormat="1" ht="36.75" thickBot="1">
      <c r="A92" s="88">
        <v>66</v>
      </c>
      <c r="B92" s="88" t="s">
        <v>188</v>
      </c>
      <c r="C92" s="81" t="s">
        <v>189</v>
      </c>
      <c r="D92" s="88" t="s">
        <v>0</v>
      </c>
      <c r="E92" s="96">
        <v>2</v>
      </c>
      <c r="F92" s="121"/>
      <c r="G92" s="95"/>
    </row>
    <row r="93" spans="1:7" s="87" customFormat="1" ht="60.75" thickBot="1">
      <c r="A93" s="88">
        <v>67</v>
      </c>
      <c r="B93" s="88" t="s">
        <v>188</v>
      </c>
      <c r="C93" s="81" t="s">
        <v>190</v>
      </c>
      <c r="D93" s="88" t="s">
        <v>0</v>
      </c>
      <c r="E93" s="96">
        <v>24</v>
      </c>
      <c r="F93" s="121"/>
      <c r="G93" s="95"/>
    </row>
    <row r="94" spans="1:7" s="87" customFormat="1" ht="48.75" thickBot="1">
      <c r="A94" s="88">
        <v>68</v>
      </c>
      <c r="B94" s="88" t="s">
        <v>188</v>
      </c>
      <c r="C94" s="81" t="s">
        <v>192</v>
      </c>
      <c r="D94" s="88" t="s">
        <v>0</v>
      </c>
      <c r="E94" s="96">
        <v>53</v>
      </c>
      <c r="F94" s="121"/>
      <c r="G94" s="95"/>
    </row>
    <row r="95" spans="1:7" s="87" customFormat="1" ht="36.75" thickBot="1">
      <c r="A95" s="88">
        <v>69</v>
      </c>
      <c r="B95" s="88" t="s">
        <v>188</v>
      </c>
      <c r="C95" s="81" t="s">
        <v>191</v>
      </c>
      <c r="D95" s="88" t="s">
        <v>0</v>
      </c>
      <c r="E95" s="96">
        <v>12</v>
      </c>
      <c r="F95" s="121"/>
      <c r="G95" s="95"/>
    </row>
    <row r="96" spans="1:7" s="18" customFormat="1" ht="60.75" thickBot="1">
      <c r="A96" s="21" t="s">
        <v>105</v>
      </c>
      <c r="B96" s="22" t="s">
        <v>156</v>
      </c>
      <c r="C96" s="29" t="s">
        <v>154</v>
      </c>
      <c r="D96" s="21"/>
      <c r="E96" s="21"/>
      <c r="F96" s="121"/>
      <c r="G96" s="59"/>
    </row>
    <row r="97" spans="1:7" s="18" customFormat="1" ht="48.75" thickBot="1">
      <c r="A97" s="19">
        <v>70</v>
      </c>
      <c r="B97" s="19" t="s">
        <v>157</v>
      </c>
      <c r="C97" s="39" t="s">
        <v>193</v>
      </c>
      <c r="D97" s="19" t="s">
        <v>153</v>
      </c>
      <c r="E97" s="63">
        <f>22.8+40.6+32.8</f>
        <v>96.2</v>
      </c>
      <c r="F97" s="121"/>
      <c r="G97" s="59"/>
    </row>
    <row r="98" spans="1:7" s="18" customFormat="1" ht="36.75" customHeight="1" thickBot="1">
      <c r="A98" s="113" t="s">
        <v>167</v>
      </c>
      <c r="B98" s="12" t="s">
        <v>47</v>
      </c>
      <c r="C98" s="38" t="s">
        <v>48</v>
      </c>
      <c r="D98" s="32"/>
      <c r="E98" s="32"/>
      <c r="F98" s="121"/>
    </row>
    <row r="99" spans="1:7" s="18" customFormat="1" ht="68.25" customHeight="1" thickBot="1">
      <c r="A99" s="21" t="s">
        <v>256</v>
      </c>
      <c r="B99" s="22" t="s">
        <v>50</v>
      </c>
      <c r="C99" s="29" t="s">
        <v>51</v>
      </c>
      <c r="D99" s="21"/>
      <c r="E99" s="21"/>
      <c r="F99" s="121"/>
    </row>
    <row r="100" spans="1:7" s="18" customFormat="1" ht="60.75" thickBot="1">
      <c r="A100" s="19">
        <v>71</v>
      </c>
      <c r="B100" s="19" t="s">
        <v>134</v>
      </c>
      <c r="C100" s="39" t="s">
        <v>220</v>
      </c>
      <c r="D100" s="19" t="s">
        <v>1</v>
      </c>
      <c r="E100" s="63">
        <f>14.6+11.2+10.8+13.1+19.2+27.8+8.9+12.6+12.9+13+9.7</f>
        <v>153.79999999999998</v>
      </c>
      <c r="F100" s="121"/>
    </row>
    <row r="101" spans="1:7" s="18" customFormat="1" ht="60.75" thickBot="1">
      <c r="A101" s="19">
        <v>72</v>
      </c>
      <c r="B101" s="19" t="s">
        <v>134</v>
      </c>
      <c r="C101" s="39" t="s">
        <v>221</v>
      </c>
      <c r="D101" s="19" t="s">
        <v>1</v>
      </c>
      <c r="E101" s="63">
        <f>5.3+6.85+4+4+4+5.3+4+4+4+3.4+3.2+4+4+3.84+3.4+3.5+3.4+3.4+3.4+3.4+3.4+3.4+4</f>
        <v>91.190000000000026</v>
      </c>
      <c r="F101" s="121"/>
    </row>
    <row r="102" spans="1:7" s="87" customFormat="1" ht="120.75" thickBot="1">
      <c r="A102" s="88">
        <v>73</v>
      </c>
      <c r="B102" s="88" t="s">
        <v>134</v>
      </c>
      <c r="C102" s="81" t="s">
        <v>222</v>
      </c>
      <c r="D102" s="88" t="s">
        <v>1</v>
      </c>
      <c r="E102" s="96">
        <f>13.3+2.3+1.9+5.2+5.2+1.8+2.3+4.4+4.4+2.2+2.3+4+4+4+4+4+4+1.9+1.9+4+2.8+2.2+4.5+4.8+4.8+30.2+24.5+4+4+18+10+4.2+4.1+4.1+4.2+4+4+4.1+74+4+30.1+3.4+3.2+4+5.4+2.5+17.6+12.9+2+3.4+2+2+3.7+3.7+4+4+4+4+4+4+4+4+3.5+3.4+3.4+3.4+3.4+6.8+7.4+2.1+3+3.3+4+4+2+2.8+4+4.1+0.8+4+4</f>
        <v>490.89999999999986</v>
      </c>
      <c r="F102" s="121"/>
    </row>
    <row r="103" spans="1:7" s="18" customFormat="1" ht="120.75" thickBot="1">
      <c r="A103" s="19">
        <v>74</v>
      </c>
      <c r="B103" s="19" t="s">
        <v>134</v>
      </c>
      <c r="C103" s="39" t="s">
        <v>223</v>
      </c>
      <c r="D103" s="19" t="s">
        <v>1</v>
      </c>
      <c r="E103" s="63">
        <f>12.3+11.3+16.4+24.2+5.8+7.3+2.3+7.3+1.2+2.1+11.4+0.7+0.6+4.9+33+5.1+34.7+1.5+1.4+8.8+16.8+2.2+2.4+16.7+0.8+0.8+8.2+7.8+2.5+3+32+12.7+31.6+5.5+5.2+39.6+1.8+22.3+32+4.8+12.2+11.7+7.5+20+6+7.1+5+4.6+0.7+0.7+9+4.4+4.7+5.3+7.7+33.4+13.1+7.2+1.1+8.3+51.9+30.2+0.4+13.7+1+6.5+9.5+24.2+9.5+12.7+1+26.8+8.1+1.2+9.4+2.4+2.4+10.8+10.8+2.9+3+8.3+2.8+1.2+7.8+2.8+27.6+9.8+13.2+42.9+22.3+41+23.7+4.1+4.1+1.7+1.9+13.5+3.4+4.5+2.4+11.3+0.8+3+9.8+8.9</f>
        <v>1121.9000000000003</v>
      </c>
      <c r="F103" s="121"/>
    </row>
    <row r="104" spans="1:7" s="18" customFormat="1" ht="70.5" customHeight="1" thickBot="1">
      <c r="A104" s="21" t="s">
        <v>257</v>
      </c>
      <c r="B104" s="22" t="s">
        <v>52</v>
      </c>
      <c r="C104" s="29" t="s">
        <v>152</v>
      </c>
      <c r="D104" s="21"/>
      <c r="E104" s="21"/>
      <c r="F104" s="121"/>
    </row>
    <row r="105" spans="1:7" s="18" customFormat="1" ht="96.75" thickBot="1">
      <c r="A105" s="19">
        <v>75</v>
      </c>
      <c r="B105" s="19" t="s">
        <v>137</v>
      </c>
      <c r="C105" s="37" t="s">
        <v>228</v>
      </c>
      <c r="D105" s="19" t="s">
        <v>92</v>
      </c>
      <c r="E105" s="63">
        <f>4.8+1.6+6.2+11.8+5.5+1.7+3.5+1.2+5.6+6.3+4.3+1.3+3.4+1.6+2+8.6+3.9+7.9+1.3+1.2+8+2.4+6.2+6.6+3.9+1.2</f>
        <v>112.00000000000001</v>
      </c>
      <c r="F105" s="121"/>
    </row>
    <row r="106" spans="1:7" s="18" customFormat="1" ht="120.75" thickBot="1">
      <c r="A106" s="19">
        <v>76</v>
      </c>
      <c r="B106" s="19" t="s">
        <v>137</v>
      </c>
      <c r="C106" s="94" t="s">
        <v>229</v>
      </c>
      <c r="D106" s="19" t="s">
        <v>92</v>
      </c>
      <c r="E106" s="63">
        <f>25.1+8+34.8+127.9+105.1+181.7+73.9+31.8+15.7+18.9+60.4+2.2+90.8+73.1+14.7+47.8+50.3+2.4+39.3+75.5+41.5+22.7+12.5+73+65.7+3.2+14.7+79.6+117.3+19.9+136.4+110.4+103.6+21.3+75.9+39.6+25.3+83+83.1+45.2+65.4</f>
        <v>2318.6999999999998</v>
      </c>
      <c r="F106" s="121"/>
    </row>
    <row r="107" spans="1:7" s="18" customFormat="1" ht="96.75" thickBot="1">
      <c r="A107" s="19">
        <v>77</v>
      </c>
      <c r="B107" s="19" t="s">
        <v>132</v>
      </c>
      <c r="C107" s="39" t="s">
        <v>224</v>
      </c>
      <c r="D107" s="19" t="s">
        <v>92</v>
      </c>
      <c r="E107" s="63">
        <f>4.8+1.6+6.2+11.8+5.5+1.7+3.5+1.2+5.6+6.3+4.3+1.3+3.4+1.6+2+8.6+3.9+7.9+1.3+1.2+8+2.4+6.2+6.6+3.9+1.2</f>
        <v>112.00000000000001</v>
      </c>
      <c r="F107" s="121"/>
    </row>
    <row r="108" spans="1:7" s="18" customFormat="1" ht="120.75" thickBot="1">
      <c r="A108" s="19">
        <v>78</v>
      </c>
      <c r="B108" s="19" t="s">
        <v>132</v>
      </c>
      <c r="C108" s="39" t="s">
        <v>226</v>
      </c>
      <c r="D108" s="19" t="s">
        <v>92</v>
      </c>
      <c r="E108" s="63">
        <f>25.1+8+34.8+127.9+105.1+181.7+73.9+31.8+15.7+18.9+60.4+2.2+90.8+73.1+14.7+47.8+50.3+2.4+39.3+75.5+41.5+22.7+12.5+73+65.7+3.2+14.7+79.6+117.3+19.9+136.4+110.4+103.6+21.3+75.9+39.6+25.3+83+83.1+45.2+65.4</f>
        <v>2318.6999999999998</v>
      </c>
      <c r="F108" s="121"/>
      <c r="G108" s="76"/>
    </row>
    <row r="109" spans="1:7" s="18" customFormat="1" ht="63" customHeight="1" thickBot="1">
      <c r="A109" s="21" t="s">
        <v>258</v>
      </c>
      <c r="B109" s="22" t="s">
        <v>54</v>
      </c>
      <c r="C109" s="29" t="s">
        <v>55</v>
      </c>
      <c r="D109" s="21"/>
      <c r="E109" s="21"/>
      <c r="F109" s="121"/>
    </row>
    <row r="110" spans="1:7" s="18" customFormat="1" ht="192.75" thickBot="1">
      <c r="A110" s="19">
        <v>79</v>
      </c>
      <c r="B110" s="19" t="s">
        <v>146</v>
      </c>
      <c r="C110" s="39" t="s">
        <v>230</v>
      </c>
      <c r="D110" s="19" t="s">
        <v>1</v>
      </c>
      <c r="E110" s="63">
        <f>17.4+16+15.8+5.9+4.8+4.8+24.3+21.8+11.1+66.5+40.7+19.5+6.1+16.7+16.3+2.2+16.2+2.1+2.1+5.8+1.1+7.1+5.4+12.2+11.8+11.5+7.3+6.8+4.2+18.7+34.8+19.2+29.4+23.2+21.8+48.5+17.6+14.7+2.3+9.5+1.3+0.7+4.7+4.6+13.1+13.1+11.7+7.2+7.2+5.9+8.3+8.3+7.1+30.2+29+1.5+1.5+14.06+12.3+12.4+40.7+27.6+25.9+5.7+4.1+40.8+5.2+3.8+29.1+26.9+9.8+9.8+8.6+22.3+22.3+21+21.8+3.1+23.7+22.4+1.8+22.7+12.9+12.8+1.5+5.4+3.8+22.2+13.6+46.8+11.7+20+2.1+2.1+7.8+9.6+7.2+15.2+15+13.1+8.8+46.9+35.3+16.3+12.1+30.7+7.7+17.3+10.7+1.9+33.5+1.6+8+23.2</f>
        <v>1693.2599999999998</v>
      </c>
      <c r="F110" s="128"/>
      <c r="G110" s="76"/>
    </row>
  </sheetData>
  <sheetProtection selectLockedCells="1" selectUnlockedCells="1"/>
  <mergeCells count="9">
    <mergeCell ref="A5:E5"/>
    <mergeCell ref="A1:E1"/>
    <mergeCell ref="A2:B2"/>
    <mergeCell ref="C2:D2"/>
    <mergeCell ref="A3:A4"/>
    <mergeCell ref="B3:B4"/>
    <mergeCell ref="C3:C4"/>
    <mergeCell ref="D3:D4"/>
    <mergeCell ref="E3:E4"/>
  </mergeCells>
  <pageMargins left="0.78749999999999998" right="0.2361111111111111" top="0.59027777777777779" bottom="0.74791666666666667" header="0.51180555555555551" footer="0.51180555555555551"/>
  <pageSetup paperSize="9" scale="91" firstPageNumber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Spis działów przedmiaru2</vt:lpstr>
      <vt:lpstr>spis działow przedmiaru</vt:lpstr>
      <vt:lpstr>przedmiar robót branża drogowa </vt:lpstr>
      <vt:lpstr>'przedmiar robót branża drogowa '!Obszar_wydruku</vt:lpstr>
      <vt:lpstr>'spis działow przedmiaru'!Obszar_wydruku</vt:lpstr>
      <vt:lpstr>'Spis działów przedmiaru2'!Obszar_wydruku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manevo</dc:creator>
  <cp:lastModifiedBy>Manevo- Jacek</cp:lastModifiedBy>
  <cp:lastPrinted>2015-08-28T14:10:58Z</cp:lastPrinted>
  <dcterms:created xsi:type="dcterms:W3CDTF">2013-01-30T07:49:18Z</dcterms:created>
  <dcterms:modified xsi:type="dcterms:W3CDTF">2015-08-28T14:12:51Z</dcterms:modified>
</cp:coreProperties>
</file>